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W11" i="1"/>
  <c r="W12" i="1"/>
  <c r="W13" i="1"/>
  <c r="W14" i="1"/>
  <c r="W15" i="1"/>
  <c r="W16" i="1"/>
  <c r="W17" i="1"/>
  <c r="W18" i="1"/>
  <c r="W19" i="1"/>
  <c r="W20" i="1"/>
  <c r="W21" i="1"/>
  <c r="W22" i="1"/>
  <c r="W23" i="1"/>
  <c r="W24" i="1"/>
  <c r="W25" i="1"/>
  <c r="W26" i="1"/>
  <c r="W27" i="1"/>
  <c r="W28" i="1"/>
  <c r="W29" i="1"/>
  <c r="Q11" i="1"/>
  <c r="S11" i="1" s="1"/>
  <c r="R11" i="1"/>
  <c r="T11" i="1" s="1"/>
  <c r="U11" i="1" s="1"/>
  <c r="Q12" i="1"/>
  <c r="R12" i="1"/>
  <c r="T12" i="1" s="1"/>
  <c r="U12" i="1" s="1"/>
  <c r="S12" i="1"/>
  <c r="Q13" i="1"/>
  <c r="S13" i="1" s="1"/>
  <c r="Q14" i="1"/>
  <c r="R14" i="1" s="1"/>
  <c r="T14" i="1" s="1"/>
  <c r="U14" i="1" s="1"/>
  <c r="Q15" i="1"/>
  <c r="R15" i="1" s="1"/>
  <c r="T15" i="1" s="1"/>
  <c r="U15" i="1" s="1"/>
  <c r="Q16" i="1"/>
  <c r="R16" i="1" s="1"/>
  <c r="T16" i="1" s="1"/>
  <c r="U16" i="1" s="1"/>
  <c r="Q17" i="1"/>
  <c r="S17" i="1" s="1"/>
  <c r="R17" i="1"/>
  <c r="T17" i="1" s="1"/>
  <c r="U17" i="1" s="1"/>
  <c r="Q18" i="1"/>
  <c r="R18" i="1" s="1"/>
  <c r="T18" i="1" s="1"/>
  <c r="U18" i="1" s="1"/>
  <c r="Q19" i="1"/>
  <c r="R19" i="1" s="1"/>
  <c r="T19" i="1" s="1"/>
  <c r="U19" i="1" s="1"/>
  <c r="Q20" i="1"/>
  <c r="S20" i="1" s="1"/>
  <c r="R20" i="1"/>
  <c r="T20" i="1" s="1"/>
  <c r="U20" i="1" s="1"/>
  <c r="Q21" i="1"/>
  <c r="S21" i="1" s="1"/>
  <c r="Q22" i="1"/>
  <c r="R22" i="1" s="1"/>
  <c r="T22" i="1" s="1"/>
  <c r="U22" i="1" s="1"/>
  <c r="Q23" i="1"/>
  <c r="R23" i="1" s="1"/>
  <c r="T23" i="1" s="1"/>
  <c r="U23" i="1" s="1"/>
  <c r="Q24" i="1"/>
  <c r="R24" i="1" s="1"/>
  <c r="T24" i="1" s="1"/>
  <c r="U24" i="1" s="1"/>
  <c r="Q25" i="1"/>
  <c r="S25" i="1" s="1"/>
  <c r="R25" i="1"/>
  <c r="T25" i="1" s="1"/>
  <c r="U25" i="1" s="1"/>
  <c r="Q26" i="1"/>
  <c r="R26" i="1" s="1"/>
  <c r="T26" i="1" s="1"/>
  <c r="U26" i="1" s="1"/>
  <c r="Q27" i="1"/>
  <c r="R27" i="1"/>
  <c r="T27" i="1" s="1"/>
  <c r="U27" i="1" s="1"/>
  <c r="S27" i="1"/>
  <c r="Q28" i="1"/>
  <c r="R28" i="1" s="1"/>
  <c r="T28" i="1" s="1"/>
  <c r="U28" i="1" s="1"/>
  <c r="Q29" i="1"/>
  <c r="S29" i="1" s="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J11" i="1"/>
  <c r="J12" i="1"/>
  <c r="J13" i="1"/>
  <c r="J14" i="1"/>
  <c r="J15" i="1"/>
  <c r="J16" i="1"/>
  <c r="J17" i="1"/>
  <c r="J18" i="1"/>
  <c r="J19" i="1"/>
  <c r="J20" i="1"/>
  <c r="J21" i="1"/>
  <c r="J22" i="1"/>
  <c r="J23" i="1"/>
  <c r="J24" i="1"/>
  <c r="J25" i="1"/>
  <c r="J26" i="1"/>
  <c r="J27" i="1"/>
  <c r="J28" i="1"/>
  <c r="J29" i="1"/>
  <c r="G11" i="1"/>
  <c r="G12" i="1"/>
  <c r="G13" i="1"/>
  <c r="G14" i="1"/>
  <c r="G15" i="1"/>
  <c r="G16" i="1"/>
  <c r="G17" i="1"/>
  <c r="G18" i="1"/>
  <c r="G19" i="1"/>
  <c r="G20" i="1"/>
  <c r="G21" i="1"/>
  <c r="G22" i="1"/>
  <c r="G23" i="1"/>
  <c r="G24" i="1"/>
  <c r="G25" i="1"/>
  <c r="G26" i="1"/>
  <c r="G27" i="1"/>
  <c r="G28" i="1"/>
  <c r="G29" i="1"/>
  <c r="S28" i="1" l="1"/>
  <c r="S19" i="1"/>
  <c r="R29" i="1"/>
  <c r="T29" i="1" s="1"/>
  <c r="U29" i="1" s="1"/>
  <c r="S24" i="1"/>
  <c r="S23" i="1"/>
  <c r="R21" i="1"/>
  <c r="T21" i="1" s="1"/>
  <c r="U21" i="1" s="1"/>
  <c r="S16" i="1"/>
  <c r="S15" i="1"/>
  <c r="R13" i="1"/>
  <c r="T13" i="1" s="1"/>
  <c r="U13" i="1" s="1"/>
  <c r="S26" i="1"/>
  <c r="S22" i="1"/>
  <c r="S18" i="1"/>
  <c r="S14" i="1"/>
</calcChain>
</file>

<file path=xl/sharedStrings.xml><?xml version="1.0" encoding="utf-8"?>
<sst xmlns="http://schemas.openxmlformats.org/spreadsheetml/2006/main" count="3487" uniqueCount="1223">
  <si>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</si>
  <si>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</si>
  <si>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</si>
  <si>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</si>
  <si>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</si>
  <si>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</si>
  <si>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</si>
  <si>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</si>
  <si>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</si>
  <si>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</si>
  <si>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</si>
  <si>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</si>
  <si>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</si>
  <si>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</si>
  <si>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</si>
  <si>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</si>
  <si>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</si>
  <si>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</si>
  <si>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</si>
  <si>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</si>
  <si>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</si>
  <si>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</si>
  <si>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</si>
  <si>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</si>
  <si>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</si>
  <si>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</si>
  <si>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</si>
  <si>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</si>
  <si>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</si>
  <si>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</si>
  <si>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</si>
  <si>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</si>
  <si>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</si>
  <si>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</si>
  <si>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</si>
  <si>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</si>
  <si>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</si>
  <si>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</si>
  <si>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</si>
  <si>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</si>
  <si>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</si>
  <si>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</si>
  <si>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</si>
  <si>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</si>
  <si>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</si>
  <si>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</si>
  <si>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</si>
  <si>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</si>
  <si>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</si>
  <si>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</si>
  <si>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</si>
  <si>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</si>
  <si>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</si>
  <si>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</si>
  <si>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</si>
  <si>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</si>
  <si>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</si>
  <si>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</si>
  <si>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</si>
  <si>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</si>
  <si>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</si>
  <si>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</si>
  <si>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</si>
  <si>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</si>
  <si>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</si>
  <si>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</si>
  <si>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</si>
  <si>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</si>
  <si>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</si>
  <si>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</si>
  <si>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</si>
  <si>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</si>
  <si>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</si>
  <si>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</si>
  <si>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</si>
  <si>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</si>
  <si>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</si>
  <si>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</si>
  <si>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</si>
  <si>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</si>
  <si>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</si>
  <si>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</si>
  <si>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</si>
  <si>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</si>
  <si>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</si>
  <si>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</si>
  <si>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</si>
  <si>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</si>
  <si>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</si>
  <si>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</si>
  <si>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</si>
  <si>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</si>
  <si>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</si>
  <si>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</si>
  <si>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</si>
  <si>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</si>
  <si>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</si>
  <si>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</si>
  <si>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</si>
  <si>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</si>
  <si>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</si>
  <si>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</si>
  <si>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</si>
  <si>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</si>
  <si>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</si>
  <si>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</si>
  <si>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</si>
  <si>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</si>
  <si>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</si>
  <si>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</si>
  <si>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</si>
  <si>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</si>
  <si>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</si>
  <si>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</si>
  <si>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</si>
  <si>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</si>
  <si>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</si>
  <si>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</si>
  <si>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</si>
  <si>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</si>
  <si>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</si>
  <si>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</si>
  <si>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</si>
  <si>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</si>
  <si>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</si>
  <si>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</si>
  <si>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</si>
  <si>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</si>
  <si>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</si>
  <si>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</si>
  <si>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</si>
  <si>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</si>
  <si>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</si>
  <si>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</si>
  <si>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</si>
  <si>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</si>
  <si>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</si>
  <si>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</si>
  <si>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</si>
  <si>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</si>
  <si>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</si>
  <si>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</si>
  <si>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</si>
  <si>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</si>
  <si>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</si>
  <si>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</si>
  <si>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</si>
  <si>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</si>
  <si>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</si>
  <si>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</si>
  <si>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</si>
  <si>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</si>
  <si>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</si>
  <si>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</si>
  <si>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</si>
  <si>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</si>
  <si>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</si>
  <si>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</si>
  <si>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</si>
  <si>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</si>
  <si>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</si>
  <si>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</si>
  <si>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</si>
  <si>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</si>
  <si>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</si>
  <si>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</si>
  <si>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</si>
  <si>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</si>
  <si>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</si>
  <si>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</si>
  <si>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</si>
  <si>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</si>
  <si>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</si>
  <si>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</si>
  <si>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</si>
  <si>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</si>
  <si>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</si>
  <si>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</si>
  <si>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</si>
  <si>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</si>
  <si>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</si>
  <si>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</si>
  <si>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</si>
  <si>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</si>
  <si>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</si>
  <si>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</si>
  <si>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</si>
  <si>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</si>
  <si>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</si>
  <si>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</si>
  <si>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</si>
  <si>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</si>
  <si>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</si>
  <si>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</si>
  <si>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</si>
  <si>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</si>
  <si>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</si>
  <si>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</si>
  <si>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</si>
  <si>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</si>
  <si>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</si>
  <si>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</si>
  <si>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</si>
  <si>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</si>
  <si>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</si>
  <si>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</si>
  <si>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</si>
  <si>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</si>
  <si>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</si>
  <si>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</si>
  <si>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</si>
  <si>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</si>
  <si>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</si>
  <si>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</si>
  <si>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</si>
  <si>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</si>
  <si>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</si>
  <si>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</si>
  <si>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</si>
  <si>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</si>
  <si>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</si>
  <si>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</si>
  <si>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</si>
  <si>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</si>
  <si>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</si>
  <si>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</si>
  <si>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</si>
  <si>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</si>
  <si>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</si>
  <si>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</si>
  <si>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</si>
  <si>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</si>
  <si>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</si>
  <si>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</si>
  <si>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</si>
  <si>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</si>
  <si>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</si>
  <si>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</si>
  <si>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</si>
  <si>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</si>
  <si>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</si>
  <si>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</si>
  <si>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</si>
  <si>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</si>
  <si>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</si>
  <si>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</si>
  <si>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</si>
  <si>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</si>
  <si>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</si>
  <si>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</si>
  <si>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</si>
  <si>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</si>
  <si>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</si>
  <si>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</si>
  <si>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</si>
  <si>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</si>
  <si>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</si>
  <si>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</si>
  <si>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</si>
  <si>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</si>
  <si>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</si>
  <si>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</si>
  <si>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</si>
  <si>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</si>
  <si>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</si>
  <si>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</si>
  <si>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</si>
  <si>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</si>
  <si>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</si>
  <si>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</si>
  <si>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</si>
  <si>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</si>
  <si>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</si>
  <si>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</si>
  <si>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</si>
  <si>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</si>
  <si>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</si>
  <si>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</si>
  <si>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</si>
  <si>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</si>
  <si>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</si>
  <si>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</si>
  <si>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</si>
  <si>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</si>
  <si>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</si>
  <si>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</si>
  <si>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</si>
  <si>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</si>
  <si>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</si>
  <si>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</si>
  <si>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</si>
  <si>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</si>
  <si>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</si>
  <si>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</si>
  <si>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</si>
  <si>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</si>
  <si>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</si>
  <si>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</si>
  <si>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</si>
  <si>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</si>
  <si>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</si>
  <si>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</si>
  <si>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</si>
  <si>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</si>
  <si>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</si>
  <si>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</si>
  <si>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</si>
  <si>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</si>
  <si>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</si>
  <si>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</si>
  <si>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</si>
  <si>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</si>
  <si>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</si>
  <si>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</si>
  <si>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</si>
  <si>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</si>
  <si>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</si>
  <si>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</si>
  <si>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</si>
  <si>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</si>
  <si>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</si>
  <si>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</si>
  <si>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</si>
  <si>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</si>
  <si>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</si>
  <si>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</si>
  <si>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</si>
  <si>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</si>
  <si>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</si>
  <si>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</si>
  <si>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</si>
  <si>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</si>
  <si>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</si>
  <si>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</si>
  <si>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</si>
  <si>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</si>
  <si>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</si>
  <si>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</si>
  <si>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</si>
  <si>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</si>
  <si>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</si>
  <si>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</si>
  <si>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</si>
  <si>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</si>
  <si>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</si>
  <si>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</si>
  <si>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</si>
  <si>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</si>
  <si>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</si>
  <si>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</si>
  <si>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</si>
  <si>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</si>
  <si>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</si>
  <si>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</si>
  <si>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</si>
  <si>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</si>
  <si>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</si>
  <si>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</si>
  <si>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</si>
  <si>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</si>
  <si>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</si>
  <si>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</si>
  <si>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</si>
  <si>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</si>
  <si>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</si>
  <si>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</si>
  <si>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</si>
  <si>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</si>
  <si>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</si>
  <si>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</si>
  <si>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</si>
  <si>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</si>
  <si>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</si>
  <si>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</si>
  <si>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</si>
  <si>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</si>
  <si>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</si>
  <si>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</si>
  <si>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</si>
  <si>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</si>
  <si>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</si>
  <si>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</si>
  <si>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</si>
  <si>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</si>
  <si>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</si>
  <si>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</si>
  <si>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</si>
  <si>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</si>
  <si>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</si>
  <si>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</si>
  <si>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</si>
  <si>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</si>
  <si>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</si>
  <si>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</si>
  <si>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</si>
  <si>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</si>
  <si>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</si>
  <si>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</si>
  <si>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</si>
  <si>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</si>
  <si>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</si>
  <si>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</si>
  <si>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</si>
  <si>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</si>
  <si>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</si>
  <si>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</si>
  <si>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</si>
  <si>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</si>
  <si>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</si>
  <si>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</si>
  <si>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</si>
  <si>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</si>
  <si>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</si>
  <si>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</si>
  <si>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</si>
  <si>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</si>
  <si>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</si>
  <si>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</si>
  <si>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</si>
  <si>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</si>
  <si>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</si>
  <si>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</si>
  <si>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</si>
  <si>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</si>
  <si>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</si>
  <si>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</si>
  <si>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</si>
  <si>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</si>
  <si>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</si>
  <si>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</si>
  <si>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</si>
  <si>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</si>
  <si>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</si>
  <si>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</si>
  <si>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</si>
  <si>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</si>
  <si>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</si>
  <si>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</si>
  <si>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</si>
  <si>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</si>
  <si>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</si>
  <si>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</si>
  <si>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</si>
  <si>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</si>
  <si>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</si>
  <si>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</si>
  <si>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</si>
  <si>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</si>
  <si>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</si>
  <si>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</si>
  <si>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</si>
  <si>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</si>
  <si>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</si>
  <si>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</si>
  <si>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</si>
  <si>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</si>
  <si>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</si>
  <si>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</si>
  <si>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</si>
  <si>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</si>
  <si>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</si>
  <si>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</si>
  <si>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</si>
  <si>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</si>
  <si>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</si>
  <si>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</si>
  <si>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</si>
  <si>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</si>
  <si>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</si>
  <si>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</si>
  <si>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</si>
  <si>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</si>
  <si>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</si>
  <si>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</si>
  <si>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</si>
  <si>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</si>
  <si>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</si>
  <si>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</si>
  <si>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</si>
  <si>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</si>
  <si>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</si>
  <si>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</si>
  <si>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</si>
  <si>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</si>
  <si>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</si>
  <si>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</si>
  <si>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</si>
  <si>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</si>
  <si>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</si>
  <si>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</si>
  <si>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</si>
  <si>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</si>
  <si>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</si>
  <si>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</si>
  <si>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</si>
  <si>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</si>
  <si>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</si>
  <si>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</si>
  <si>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</si>
  <si>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</si>
  <si>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</si>
  <si>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</si>
  <si>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</si>
  <si>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</si>
  <si>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</si>
  <si>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</si>
  <si>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</si>
  <si>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</si>
  <si>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</si>
  <si>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</si>
  <si>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</si>
  <si>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</si>
  <si>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</si>
  <si>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</si>
  <si>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</si>
  <si>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</si>
  <si>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</si>
  <si>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</si>
  <si>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</si>
  <si>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</si>
  <si>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</si>
  <si>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</si>
  <si>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</si>
  <si>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</si>
  <si>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</si>
  <si>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</si>
  <si>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</si>
  <si>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</si>
  <si>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</si>
  <si>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</si>
  <si>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</si>
  <si>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</si>
  <si>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</si>
  <si>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</si>
  <si>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</si>
  <si>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</si>
  <si>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</si>
  <si>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</si>
  <si>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</si>
  <si>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</si>
  <si>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</si>
  <si>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</si>
  <si>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</si>
  <si>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</si>
  <si>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</si>
  <si>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</si>
  <si>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</si>
  <si>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</si>
  <si>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</si>
  <si>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</si>
  <si>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</si>
  <si>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</si>
  <si>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</si>
  <si>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</si>
  <si>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</si>
  <si>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</si>
  <si>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</si>
  <si>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</si>
  <si>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</si>
  <si>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</si>
  <si>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</si>
  <si>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</si>
  <si>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</si>
  <si>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</si>
  <si>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</si>
  <si>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</si>
  <si>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</si>
  <si>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</si>
  <si>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</si>
  <si>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</si>
  <si>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</si>
  <si>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</si>
  <si>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</si>
  <si>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</si>
  <si>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</si>
  <si>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</si>
  <si>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</si>
  <si>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</si>
  <si>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</si>
  <si>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</si>
  <si>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</si>
  <si>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</si>
  <si>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</si>
  <si>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</si>
  <si>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</si>
  <si>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</si>
  <si>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</si>
  <si>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</si>
  <si>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</si>
  <si>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</si>
  <si>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</si>
  <si>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</si>
  <si>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</si>
  <si>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</si>
  <si>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</si>
  <si>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</si>
  <si>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</si>
  <si>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</si>
  <si>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</si>
  <si>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</si>
  <si>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</si>
  <si>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</si>
  <si>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</si>
  <si>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</si>
  <si>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</si>
  <si>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</si>
  <si>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</si>
  <si>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</si>
  <si>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</si>
  <si>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</si>
  <si>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</si>
  <si>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</si>
  <si>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</si>
  <si>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</si>
  <si>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</si>
  <si>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</si>
  <si>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</si>
  <si>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</si>
  <si>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</si>
  <si>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</si>
  <si>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</si>
  <si>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</si>
  <si>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</si>
  <si>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</si>
  <si>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</si>
  <si>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</si>
  <si>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</si>
  <si>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</si>
  <si>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</si>
  <si>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</si>
  <si>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</si>
  <si>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</si>
  <si>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</si>
  <si>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</si>
  <si>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</si>
  <si>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</si>
  <si>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</si>
  <si>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</si>
  <si>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</si>
  <si>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</si>
  <si>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</si>
  <si>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</si>
  <si>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</si>
  <si>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</si>
  <si>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</si>
  <si>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</si>
  <si>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</si>
  <si>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</si>
  <si>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</si>
  <si>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</si>
  <si>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</si>
  <si>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</si>
  <si>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</si>
  <si>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</si>
  <si>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</si>
  <si>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</si>
  <si>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</si>
  <si>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</si>
  <si>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</si>
  <si>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</si>
  <si>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</si>
  <si>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</si>
  <si>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</si>
  <si>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</si>
  <si>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</si>
  <si>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</si>
  <si>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</si>
  <si>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</si>
  <si>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</si>
  <si>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</si>
  <si>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</si>
  <si>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</si>
  <si>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</si>
  <si>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</si>
  <si>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</si>
  <si>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</si>
  <si>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</si>
  <si>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</si>
  <si>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</si>
  <si>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</si>
  <si>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</si>
  <si>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</si>
  <si>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</si>
  <si>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</si>
  <si>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</si>
  <si>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</si>
  <si>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</si>
  <si>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</si>
  <si>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</si>
  <si>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</si>
  <si>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</si>
  <si>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</si>
  <si>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</si>
  <si>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</si>
  <si>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</si>
  <si>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</si>
  <si>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</si>
  <si>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</si>
  <si>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</si>
  <si>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</si>
  <si>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</si>
  <si>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</si>
  <si>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</si>
  <si>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</si>
  <si>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</si>
  <si>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</si>
  <si>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</si>
  <si>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</si>
  <si>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</si>
  <si>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</si>
  <si>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</si>
  <si>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</si>
  <si>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</si>
  <si>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</si>
  <si>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</si>
  <si>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</si>
  <si>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</si>
  <si>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</si>
  <si>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</si>
  <si>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</si>
  <si>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</si>
  <si>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</si>
  <si>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</si>
  <si>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</si>
  <si>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</si>
  <si>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</si>
  <si>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</si>
  <si>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</si>
  <si>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</si>
  <si>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</si>
  <si>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</si>
  <si>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</si>
  <si>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</si>
  <si>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</si>
  <si>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</si>
  <si>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</si>
  <si>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</si>
  <si>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</si>
  <si>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</si>
  <si>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</si>
  <si>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</si>
  <si>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</si>
  <si>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</si>
  <si>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</si>
  <si>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</si>
  <si>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</si>
  <si>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</si>
  <si>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</si>
  <si>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</si>
  <si>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</si>
  <si>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</si>
  <si>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</si>
  <si>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</si>
  <si>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</si>
  <si>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</si>
  <si>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</si>
  <si>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</si>
  <si>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</si>
  <si>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</si>
  <si>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</si>
  <si>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</si>
  <si>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</si>
  <si>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</si>
  <si>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</si>
  <si>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</si>
  <si>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</si>
  <si>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</si>
  <si>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</si>
  <si>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</si>
  <si>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</si>
  <si>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</si>
  <si>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</si>
  <si>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</si>
  <si>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</si>
  <si>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</si>
  <si>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</si>
  <si>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</si>
  <si>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</si>
  <si>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</si>
  <si>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</si>
  <si>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</si>
  <si>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</si>
  <si>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</si>
  <si>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</si>
  <si>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</si>
  <si>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</si>
  <si>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</si>
  <si>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</si>
  <si>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</si>
  <si>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</si>
  <si>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</si>
  <si>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</si>
  <si>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</si>
  <si>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</si>
  <si>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</si>
  <si>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</si>
  <si>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</si>
  <si>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</si>
  <si>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</si>
  <si>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</si>
  <si>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</si>
  <si>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</si>
  <si>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</si>
  <si>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</si>
  <si>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</si>
  <si>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</si>
  <si>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</si>
  <si>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</si>
  <si>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</si>
  <si>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</si>
  <si>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</si>
  <si>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</si>
  <si>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</si>
  <si>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</si>
  <si>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</si>
  <si>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</si>
  <si>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</si>
  <si>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</si>
  <si>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</si>
  <si>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</si>
  <si>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</si>
  <si>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</si>
  <si>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</si>
  <si>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</si>
  <si>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</si>
  <si>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</si>
  <si>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</si>
  <si>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</si>
  <si>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</si>
  <si>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</si>
  <si>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</si>
  <si>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</si>
  <si>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</si>
  <si>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</si>
  <si>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</si>
  <si>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</si>
  <si>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</si>
  <si>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</si>
  <si>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</si>
  <si>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</si>
  <si>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</si>
  <si>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</si>
  <si>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</si>
  <si>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</si>
  <si>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</si>
  <si>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</si>
  <si>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</si>
  <si>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</si>
  <si>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</si>
  <si>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</si>
  <si>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</si>
  <si>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</si>
  <si>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</si>
  <si>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</si>
  <si>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</si>
  <si>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</si>
  <si>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</si>
  <si>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</si>
  <si>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</si>
  <si>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</si>
  <si>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</si>
  <si>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</si>
  <si>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</si>
  <si>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</si>
  <si>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</si>
  <si>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</si>
  <si>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</si>
  <si>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</si>
  <si>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</si>
  <si>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</si>
  <si>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</si>
  <si>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</si>
  <si>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</si>
  <si>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</si>
  <si>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</si>
  <si>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</si>
  <si>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</si>
  <si>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</si>
  <si>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</si>
  <si>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</si>
  <si>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</si>
  <si>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</si>
  <si>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</si>
  <si>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</si>
  <si>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</si>
  <si>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</si>
  <si>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</si>
  <si>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</si>
  <si>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</si>
  <si>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</si>
  <si>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</si>
  <si>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</si>
  <si>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</si>
  <si>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</si>
  <si>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</si>
  <si>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</si>
  <si>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</si>
  <si>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</si>
  <si>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</si>
  <si>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</si>
  <si>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</si>
  <si>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</si>
  <si>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</si>
  <si>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</si>
  <si>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</si>
  <si>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</si>
  <si>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</si>
  <si>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</si>
  <si>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</si>
  <si>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</si>
  <si>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</si>
  <si>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</si>
  <si>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</si>
  <si>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</si>
  <si>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</si>
  <si>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</si>
  <si>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</si>
  <si>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</si>
  <si>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</si>
  <si>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</si>
  <si>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</si>
  <si>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</si>
  <si>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</si>
  <si>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</si>
  <si>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</si>
  <si>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</si>
  <si>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</si>
  <si>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</si>
  <si>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</si>
  <si>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</si>
  <si>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</si>
  <si>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</si>
  <si>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</si>
  <si>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</si>
  <si>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</si>
  <si>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</si>
  <si>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</si>
  <si>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</si>
  <si>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</si>
  <si>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</si>
  <si>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</si>
  <si>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</si>
  <si>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</si>
  <si>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</si>
  <si>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</si>
  <si>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</si>
  <si>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</si>
  <si>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</si>
  <si>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</si>
  <si>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</si>
  <si>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</si>
  <si>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</si>
  <si>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</si>
  <si>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</si>
  <si>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</si>
  <si>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</si>
  <si>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</si>
  <si>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</si>
  <si>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</si>
  <si>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</si>
  <si>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</si>
  <si>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</si>
  <si>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</si>
  <si>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</si>
  <si>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</si>
  <si>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</si>
  <si>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</si>
  <si>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</si>
  <si>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</si>
  <si>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</si>
  <si>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</si>
  <si>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</si>
  <si>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</si>
  <si>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</si>
  <si>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</si>
  <si>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</si>
  <si>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</si>
  <si>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</si>
  <si>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</si>
  <si>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</si>
  <si>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</si>
  <si>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</si>
  <si>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</si>
  <si>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</si>
  <si>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</si>
  <si>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</si>
  <si>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</si>
  <si>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</si>
  <si>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</si>
  <si>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</si>
  <si>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</si>
  <si>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</si>
  <si>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</si>
  <si>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</si>
  <si>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</si>
  <si>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</si>
  <si>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</si>
  <si>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</si>
  <si>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</si>
  <si>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</si>
  <si>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</si>
  <si>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</si>
  <si>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</si>
  <si>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</si>
  <si>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</si>
  <si>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</si>
  <si>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</si>
  <si>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</si>
  <si>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</si>
  <si>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</si>
  <si>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</si>
  <si>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</si>
  <si>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</si>
  <si>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</si>
  <si>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</si>
  <si>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</si>
  <si>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</si>
  <si>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</si>
  <si>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</si>
  <si>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</si>
  <si>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</si>
  <si>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</si>
  <si>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</si>
  <si>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</si>
  <si>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</si>
  <si>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</si>
  <si>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</si>
  <si>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</si>
  <si>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</si>
  <si>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</si>
  <si>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</si>
  <si>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</si>
  <si>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</si>
  <si>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</si>
  <si>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</si>
  <si>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</si>
  <si>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</si>
  <si>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</si>
  <si>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</si>
  <si>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</si>
  <si>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</si>
  <si>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</si>
  <si>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</si>
  <si>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</si>
  <si>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</si>
  <si>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</si>
  <si>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</si>
  <si>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</si>
  <si>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</si>
  <si>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</si>
  <si>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</si>
  <si>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</si>
  <si>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</si>
  <si>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</si>
  <si>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</si>
  <si>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</si>
  <si>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</si>
  <si>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</si>
  <si>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</si>
  <si>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</si>
  <si>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</si>
  <si>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</si>
  <si>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</si>
  <si>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</si>
  <si>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</si>
  <si>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</si>
  <si>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</si>
  <si>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</si>
  <si>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</si>
  <si>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</si>
  <si>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</si>
  <si>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</si>
  <si>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</si>
  <si>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</si>
  <si>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</si>
  <si>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</si>
  <si>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</si>
  <si>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</si>
  <si>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</si>
  <si>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</si>
  <si>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</si>
  <si>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</si>
  <si>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</si>
  <si>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</si>
  <si>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</si>
  <si>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</si>
  <si>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</si>
  <si>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</si>
  <si>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</si>
  <si>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</si>
  <si>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</si>
  <si>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</si>
  <si>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</si>
  <si>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</si>
  <si>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</si>
  <si>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</si>
  <si>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</si>
  <si>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</si>
  <si>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</si>
  <si>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</si>
  <si>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</si>
  <si>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</si>
  <si>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</si>
  <si>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</si>
  <si>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</si>
  <si>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</si>
  <si>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</si>
  <si>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</si>
  <si>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</si>
  <si>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</si>
  <si>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</si>
  <si>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</si>
  <si>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</si>
  <si>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</si>
  <si>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</si>
  <si>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</si>
  <si>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</si>
  <si>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</si>
  <si>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</si>
  <si>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</si>
  <si>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</si>
  <si>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</si>
  <si>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</si>
  <si>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</si>
  <si>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</si>
  <si>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</si>
  <si>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</si>
  <si>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</si>
  <si>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</si>
  <si>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</si>
  <si>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</si>
  <si>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</si>
  <si>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</si>
  <si>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</si>
  <si>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</si>
  <si>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</si>
  <si>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</si>
  <si>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</si>
  <si>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</si>
  <si>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</si>
  <si>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</si>
  <si>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</si>
  <si>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</si>
  <si>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</si>
  <si>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</si>
  <si>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</si>
  <si>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</si>
  <si>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</si>
  <si>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</si>
  <si>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</si>
  <si>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</si>
  <si>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</si>
  <si>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</si>
  <si>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</si>
  <si>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</si>
  <si>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</si>
  <si>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</si>
  <si>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</si>
  <si>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</si>
  <si>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</si>
  <si>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</si>
  <si>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</si>
  <si>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</si>
  <si>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</si>
  <si>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</si>
  <si>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</si>
  <si>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</si>
  <si>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</si>
  <si>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</si>
  <si>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</si>
  <si>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</si>
  <si>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</si>
  <si>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</si>
  <si>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</si>
  <si>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</si>
  <si>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</si>
  <si>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</si>
  <si>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</si>
  <si>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</si>
  <si>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</si>
  <si>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</si>
  <si>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</si>
  <si>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</si>
  <si>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</si>
  <si>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</si>
  <si>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</si>
  <si>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</si>
  <si>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</si>
  <si>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</si>
  <si>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</si>
  <si>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</si>
  <si>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</si>
  <si>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SI</t>
  </si>
  <si>
    <t>No observado</t>
  </si>
  <si>
    <t>Elementos de protección personal de acuerdo al manual de E.P.P. de la empresa</t>
  </si>
  <si>
    <t>Uso continuo de los elementos de protección adecuados para evitar la baja de temperatura en el cuerpo.</t>
  </si>
  <si>
    <t>sensibilizar  e  implementar  la cultura de  la  responsabilidad  del uso de elementos de protección personal para protección de aquellas partes del cuerpo que se encuentren expuestas a los diferentes riesgos</t>
  </si>
  <si>
    <t>Continuar con el desarrollo del programa de riesgo psicosocial con el fin de retroalimentar acerca del manejo del estrés, así como los factores internos y externos que desarrollen a mayor nivel este riesgo.</t>
  </si>
  <si>
    <t>El personal que realice labores de manipulación eléctrica debe contar con las certificaciones correspondientes según lo determina la legislación vigente.</t>
  </si>
  <si>
    <t>Mantenimientos preventivos a las áreas en las cuales se puede presentar daños a elementos o lesiones a personal por su deterioro.</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</si>
  <si>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</si>
  <si>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</si>
  <si>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Responder por la operación de los equipos de bombeo de aguas negras, turbinas en los ciclos de tiempo requeridos y las compuertas en las márgenes de los ríos y por suministrar cuando se requieran los combustibles y lubricantes de acuerdo con el equipo a operar, con el fin de garantizar la operación del sistema.</t>
  </si>
  <si>
    <t>Operar los equipos de bombeo de aguas negras y los equipos de emergencia. Operar las turbinas en los ciclos de tiempo requeridos de acuerdo con las condiciones que se presenten. Operar las compuertas sobre las márgenes de los ríos de acuerdo con las necesidades. Inspeccionar y revisar las partes generales de los equipos y comprobar su correcto estado antes de ponerlos en funcionamiento y en caso de encontrar alguna novedad, informar a su superior inmediato, pare que se tomen las medidas correctivas del caso. Surninistrar a las motobombas los combustibles, lubricantes y refrigerantes requeridos tales coma: grasas, aceites y demás elementos. Informar a su superior inmediato o la Empresa de Energía Eléctrica de Bogotá sobre fallas en el fluido eléctrico, con el propósito de prevenir daños en los equipos o interrupciones en el  bombeo de aguas servidas. Operar el vehículo asignado, tomando las medidas necesarias.</t>
  </si>
  <si>
    <t>Reforzar sobre el adecuado lavado de la ropa de trabajo para evitar contaminación cruzada. Crear un programa donde se incentive al personal en el cuidado de manos. Garantizar que el personal sea incluido dentro del Programa de Vigilancia Epidemiológica para riesgo biológico determinado por la empresa.</t>
  </si>
  <si>
    <t>Realizar mantenimiento preventivo del sistema de alumbrado garantizando que en todo momento hay iluminación para mitigar incidentes o accidentes por este peligro.</t>
  </si>
  <si>
    <t>Inspecciones periódicas para revisar el uso de los EPP en los momentos en los cuales los equipos están en funcionamiento. Garantizar la realización de los exámenes periódicos ocupacionales.</t>
  </si>
  <si>
    <t>Capacitar a los funcionarios sobre el adecuado almacenamiento, marcado y etiquetado de productos químicos; dando a conocer las fichas de seguridad de cada uno de los productos que se manejan y realizar la tabla de compatibilidad de los químicos.</t>
  </si>
  <si>
    <t>Garantizar que las herramientas y los equipos necesarios cuenten con el mantenimiento y las condiciones de seguridad mínimas para realizar labores en forma segura.</t>
  </si>
  <si>
    <t>BIOLÓGICO</t>
  </si>
  <si>
    <t>FÍSICO</t>
  </si>
  <si>
    <t>QUÍMICO</t>
  </si>
  <si>
    <t>PSICOSOCIAL</t>
  </si>
  <si>
    <t>CONDICIONES DE SEGURIDAD</t>
  </si>
  <si>
    <t>FENÓMENOS NATURALES</t>
  </si>
  <si>
    <t>DIVISIÓN SERVICIO ALCANTARILLADO ZONA 2</t>
  </si>
  <si>
    <t>PLANTA ELEVADORA EL SALITRE</t>
  </si>
  <si>
    <t>NOMBRE CENTRO DE TRABAJO Y/O PROCESO:  PLANTA ELEVADORA EL SALITRE</t>
  </si>
  <si>
    <t>CENTRO DE TRABAJO Y/O PROCESO: DIVISIÓN SERVICIO ALCANTARILLADO ZONA 2</t>
  </si>
  <si>
    <t>Contar con el certificado para trabajo en alturas, precencia (40 horas)</t>
  </si>
  <si>
    <t xml:space="preserve">Se agrega columna en la cual se estipula la clasificación del peligro.
</t>
  </si>
  <si>
    <t>NS-040</t>
  </si>
  <si>
    <t>ELABORACIÓN                                            ACTUALIZACIÓN                                               FECHA: 13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</si>
</sst>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26">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6" xfId="9" applyFont="1" applyFill="1" applyBorder="1" applyAlignment="1">
      <alignment horizontal="center"/>
    </xf>
    <xf numFmtId="0" fontId="5" fillId="0" borderId="7" xfId="9" applyFont="1" applyFill="1" applyBorder="1" applyAlignment="1">
      <alignment wrapText="1"/>
    </xf>
    <xf numFmtId="0" fontId="5" fillId="6" borderId="7" xfId="9" applyFont="1" applyFill="1" applyBorder="1" applyAlignment="1">
      <alignment wrapText="1"/>
    </xf>
    <xf numFmtId="0" fontId="0" fillId="0" borderId="8" xfId="0" applyFill="1" applyBorder="1"/>
    <xf numFmtId="0" fontId="0" fillId="0" borderId="8" xfId="0" applyFill="1" applyBorder="1" applyAlignment="1">
      <alignment wrapText="1"/>
    </xf>
    <xf numFmtId="0" fontId="5" fillId="0" borderId="8" xfId="9" applyFont="1" applyFill="1" applyBorder="1" applyAlignment="1">
      <alignment wrapText="1"/>
    </xf>
    <xf numFmtId="0" fontId="6" fillId="0" borderId="8" xfId="0" applyFont="1" applyBorder="1" applyAlignment="1">
      <alignment horizontal="center"/>
    </xf>
    <xf numFmtId="0" fontId="6" fillId="0" borderId="8" xfId="0" applyFont="1" applyBorder="1" applyAlignment="1">
      <alignment horizontal="center" wrapText="1"/>
    </xf>
    <xf numFmtId="0" fontId="0" fillId="0" borderId="8" xfId="0" applyFont="1" applyBorder="1" applyAlignment="1">
      <alignment horizontal="justify" vertical="center" wrapText="1"/>
    </xf>
    <xf numFmtId="0" fontId="0" fillId="0" borderId="8" xfId="0" applyFont="1" applyBorder="1" applyAlignment="1">
      <alignment horizontal="justify" vertical="center"/>
    </xf>
    <xf numFmtId="0" fontId="5" fillId="6" borderId="9" xfId="9" applyFont="1" applyFill="1" applyBorder="1" applyAlignment="1">
      <alignment wrapText="1"/>
    </xf>
    <xf numFmtId="0" fontId="10"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0" borderId="8" xfId="0" applyFont="1" applyBorder="1" applyAlignment="1" applyProtection="1">
      <alignment horizontal="center" vertical="center" wrapText="1" shrinkToFit="1"/>
    </xf>
    <xf numFmtId="0" fontId="10" fillId="4" borderId="21"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0" fillId="0" borderId="21" xfId="0" applyFont="1" applyBorder="1" applyAlignment="1" applyProtection="1">
      <alignment horizontal="center" vertical="center" wrapText="1" shrinkToFit="1"/>
    </xf>
    <xf numFmtId="0" fontId="10" fillId="4" borderId="2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0" fillId="4" borderId="24" xfId="0" applyFont="1" applyFill="1" applyBorder="1" applyAlignment="1">
      <alignment horizontal="center" vertical="center"/>
    </xf>
    <xf numFmtId="0" fontId="10" fillId="0" borderId="24" xfId="0" applyFont="1" applyBorder="1" applyAlignment="1" applyProtection="1">
      <alignment horizontal="center" vertical="center" wrapText="1" shrinkToFit="1"/>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10" fillId="4" borderId="2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2" borderId="21"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8" fillId="5" borderId="16" xfId="0" applyFont="1" applyFill="1" applyBorder="1" applyAlignment="1">
      <alignment horizontal="center" vertical="center"/>
    </xf>
    <xf numFmtId="0" fontId="8" fillId="5" borderId="8" xfId="0" applyFont="1" applyFill="1" applyBorder="1" applyAlignment="1">
      <alignment horizontal="center" vertical="center"/>
    </xf>
    <xf numFmtId="0" fontId="8" fillId="2" borderId="16"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9" fillId="5" borderId="8"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2" borderId="15" xfId="0" applyFont="1" applyFill="1" applyBorder="1" applyAlignment="1" applyProtection="1">
      <alignment horizontal="center" vertical="center" textRotation="90" wrapText="1"/>
      <protection locked="0"/>
    </xf>
    <xf numFmtId="0" fontId="8" fillId="2" borderId="18" xfId="0" applyFont="1" applyFill="1" applyBorder="1" applyAlignment="1" applyProtection="1">
      <alignment horizontal="center" vertical="center" textRotation="90" wrapText="1"/>
      <protection locked="0"/>
    </xf>
    <xf numFmtId="0" fontId="8" fillId="2" borderId="20" xfId="0" applyFont="1" applyFill="1" applyBorder="1" applyAlignment="1" applyProtection="1">
      <alignment horizontal="center" vertical="center" textRotation="90" wrapText="1"/>
      <protection locked="0"/>
    </xf>
    <xf numFmtId="0" fontId="8" fillId="2" borderId="16" xfId="0" applyFont="1" applyFill="1" applyBorder="1" applyAlignment="1" applyProtection="1">
      <alignment horizontal="center" textRotation="90" wrapText="1"/>
      <protection locked="0"/>
    </xf>
    <xf numFmtId="0" fontId="8" fillId="2" borderId="8" xfId="0" applyFont="1" applyFill="1" applyBorder="1" applyAlignment="1" applyProtection="1">
      <alignment horizontal="center" textRotation="90" wrapText="1"/>
      <protection locked="0"/>
    </xf>
    <xf numFmtId="0" fontId="8" fillId="2" borderId="21" xfId="0" applyFont="1" applyFill="1" applyBorder="1" applyAlignment="1" applyProtection="1">
      <alignment horizontal="center" textRotation="90" wrapText="1"/>
      <protection locked="0"/>
    </xf>
    <xf numFmtId="0" fontId="7" fillId="0" borderId="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8" xfId="0" applyFont="1" applyBorder="1" applyAlignment="1">
      <alignment horizontal="center" vertical="top" wrapText="1"/>
    </xf>
    <xf numFmtId="0" fontId="1" fillId="0" borderId="19" xfId="0" applyFont="1" applyBorder="1" applyAlignment="1">
      <alignment horizontal="center" vertical="top"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1" fillId="3" borderId="23" xfId="0" applyFont="1" applyFill="1" applyBorder="1" applyAlignment="1">
      <alignment horizontal="center" vertical="center" textRotation="90"/>
    </xf>
    <xf numFmtId="0" fontId="11" fillId="3" borderId="18" xfId="0" applyFont="1" applyFill="1" applyBorder="1" applyAlignment="1">
      <alignment horizontal="center" vertical="center" textRotation="90"/>
    </xf>
    <xf numFmtId="0" fontId="11" fillId="3" borderId="20" xfId="0" applyFont="1" applyFill="1" applyBorder="1" applyAlignment="1">
      <alignment horizontal="center" vertical="center" textRotation="90"/>
    </xf>
    <xf numFmtId="0" fontId="11" fillId="3" borderId="24" xfId="0" applyFont="1" applyFill="1" applyBorder="1" applyAlignment="1">
      <alignment horizontal="center" vertical="center" textRotation="90"/>
    </xf>
    <xf numFmtId="0" fontId="11" fillId="3" borderId="8" xfId="0" applyFont="1" applyFill="1" applyBorder="1" applyAlignment="1">
      <alignment horizontal="center" vertical="center" textRotation="90"/>
    </xf>
    <xf numFmtId="0" fontId="11" fillId="3" borderId="21" xfId="0" applyFont="1" applyFill="1" applyBorder="1" applyAlignment="1">
      <alignment horizontal="center" vertical="center" textRotation="90"/>
    </xf>
    <xf numFmtId="0" fontId="11" fillId="4" borderId="2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2" fillId="0" borderId="4"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20"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2198521</xdr:colOff>
      <xdr:row>1</xdr:row>
      <xdr:rowOff>21431</xdr:rowOff>
    </xdr:from>
    <xdr:to>
      <xdr:col>3</xdr:col>
      <xdr:colOff>2558521</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015200"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tabSelected="1" zoomScale="70" zoomScaleNormal="70" workbookViewId="0">
      <selection activeCell="G11" sqref="G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92" t="s">
        <v>1222</v>
      </c>
      <c r="D2" s="93"/>
      <c r="E2" s="93"/>
      <c r="F2" s="93"/>
      <c r="G2" s="94"/>
      <c r="K2" s="9"/>
      <c r="L2" s="9"/>
      <c r="M2" s="9"/>
      <c r="V2" s="9"/>
      <c r="AB2" s="10"/>
      <c r="AC2" s="6"/>
      <c r="AD2" s="6"/>
    </row>
    <row r="3" spans="1:30" s="8" customFormat="1" ht="15" customHeight="1" x14ac:dyDescent="0.2">
      <c r="A3" s="5"/>
      <c r="B3" s="6"/>
      <c r="C3" s="86" t="s">
        <v>1218</v>
      </c>
      <c r="D3" s="87"/>
      <c r="E3" s="87"/>
      <c r="F3" s="87"/>
      <c r="G3" s="88"/>
      <c r="K3" s="9"/>
      <c r="L3" s="9"/>
      <c r="M3" s="9"/>
      <c r="V3" s="9"/>
      <c r="AB3" s="10"/>
      <c r="AC3" s="6"/>
      <c r="AD3" s="6"/>
    </row>
    <row r="4" spans="1:30" s="8" customFormat="1" ht="15" customHeight="1" thickBot="1" x14ac:dyDescent="0.25">
      <c r="A4" s="5"/>
      <c r="B4" s="6"/>
      <c r="C4" s="89" t="s">
        <v>1217</v>
      </c>
      <c r="D4" s="90"/>
      <c r="E4" s="90"/>
      <c r="F4" s="90"/>
      <c r="G4" s="91"/>
      <c r="K4" s="9"/>
      <c r="L4" s="9"/>
      <c r="M4" s="9"/>
      <c r="V4" s="9"/>
      <c r="AB4" s="10"/>
      <c r="AC4" s="6"/>
      <c r="AD4" s="6"/>
    </row>
    <row r="5" spans="1:30" s="8" customFormat="1" ht="11.25" customHeight="1" x14ac:dyDescent="0.25">
      <c r="A5" s="5"/>
      <c r="B5" s="6"/>
      <c r="C5" s="11" t="s">
        <v>1077</v>
      </c>
      <c r="E5" s="53"/>
      <c r="F5" s="53"/>
      <c r="G5" s="53"/>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64" t="s">
        <v>10</v>
      </c>
      <c r="B8" s="67" t="s">
        <v>11</v>
      </c>
      <c r="C8" s="54" t="s">
        <v>1191</v>
      </c>
      <c r="D8" s="54"/>
      <c r="E8" s="54"/>
      <c r="F8" s="54"/>
      <c r="G8" s="46" t="s">
        <v>0</v>
      </c>
      <c r="H8" s="46"/>
      <c r="I8" s="46"/>
      <c r="J8" s="56" t="s">
        <v>1</v>
      </c>
      <c r="K8" s="46" t="s">
        <v>2</v>
      </c>
      <c r="L8" s="46"/>
      <c r="M8" s="46"/>
      <c r="N8" s="46" t="s">
        <v>3</v>
      </c>
      <c r="O8" s="46"/>
      <c r="P8" s="46"/>
      <c r="Q8" s="46"/>
      <c r="R8" s="46"/>
      <c r="S8" s="46"/>
      <c r="T8" s="46"/>
      <c r="U8" s="46" t="s">
        <v>4</v>
      </c>
      <c r="V8" s="46" t="s">
        <v>5</v>
      </c>
      <c r="W8" s="59"/>
      <c r="X8" s="49" t="s">
        <v>6</v>
      </c>
      <c r="Y8" s="49"/>
      <c r="Z8" s="49"/>
      <c r="AA8" s="49"/>
      <c r="AB8" s="49"/>
      <c r="AC8" s="49"/>
      <c r="AD8" s="50"/>
    </row>
    <row r="9" spans="1:30" ht="15.75" customHeight="1" x14ac:dyDescent="0.25">
      <c r="A9" s="65"/>
      <c r="B9" s="68"/>
      <c r="C9" s="55"/>
      <c r="D9" s="55"/>
      <c r="E9" s="55"/>
      <c r="F9" s="55"/>
      <c r="G9" s="47"/>
      <c r="H9" s="47"/>
      <c r="I9" s="47"/>
      <c r="J9" s="57"/>
      <c r="K9" s="47"/>
      <c r="L9" s="47"/>
      <c r="M9" s="47"/>
      <c r="N9" s="47"/>
      <c r="O9" s="47"/>
      <c r="P9" s="47"/>
      <c r="Q9" s="47"/>
      <c r="R9" s="47"/>
      <c r="S9" s="47"/>
      <c r="T9" s="47"/>
      <c r="U9" s="58"/>
      <c r="V9" s="58"/>
      <c r="W9" s="58"/>
      <c r="X9" s="51"/>
      <c r="Y9" s="51"/>
      <c r="Z9" s="51"/>
      <c r="AA9" s="51"/>
      <c r="AB9" s="51"/>
      <c r="AC9" s="51"/>
      <c r="AD9" s="52"/>
    </row>
    <row r="10" spans="1:30" ht="79.5" thickBot="1" x14ac:dyDescent="0.3">
      <c r="A10" s="66"/>
      <c r="B10" s="69"/>
      <c r="C10" s="38" t="s">
        <v>12</v>
      </c>
      <c r="D10" s="38" t="s">
        <v>13</v>
      </c>
      <c r="E10" s="38" t="s">
        <v>1034</v>
      </c>
      <c r="F10" s="38" t="s">
        <v>14</v>
      </c>
      <c r="G10" s="38" t="s">
        <v>15</v>
      </c>
      <c r="H10" s="48" t="s">
        <v>16</v>
      </c>
      <c r="I10" s="48"/>
      <c r="J10" s="48"/>
      <c r="K10" s="38" t="s">
        <v>17</v>
      </c>
      <c r="L10" s="38" t="s">
        <v>18</v>
      </c>
      <c r="M10" s="38" t="s">
        <v>19</v>
      </c>
      <c r="N10" s="38" t="s">
        <v>20</v>
      </c>
      <c r="O10" s="38" t="s">
        <v>21</v>
      </c>
      <c r="P10" s="38" t="s">
        <v>34</v>
      </c>
      <c r="Q10" s="38" t="s">
        <v>33</v>
      </c>
      <c r="R10" s="38" t="s">
        <v>22</v>
      </c>
      <c r="S10" s="38" t="s">
        <v>35</v>
      </c>
      <c r="T10" s="38" t="s">
        <v>23</v>
      </c>
      <c r="U10" s="38" t="s">
        <v>24</v>
      </c>
      <c r="V10" s="38" t="s">
        <v>36</v>
      </c>
      <c r="W10" s="38" t="s">
        <v>25</v>
      </c>
      <c r="X10" s="38" t="s">
        <v>7</v>
      </c>
      <c r="Y10" s="38" t="s">
        <v>8</v>
      </c>
      <c r="Z10" s="38" t="s">
        <v>9</v>
      </c>
      <c r="AA10" s="38" t="s">
        <v>28</v>
      </c>
      <c r="AB10" s="38" t="s">
        <v>1190</v>
      </c>
      <c r="AC10" s="38" t="s">
        <v>26</v>
      </c>
      <c r="AD10" s="39" t="s">
        <v>581</v>
      </c>
    </row>
    <row r="11" spans="1:30" ht="150.75" customHeight="1" x14ac:dyDescent="0.25">
      <c r="A11" s="77" t="s">
        <v>1215</v>
      </c>
      <c r="B11" s="80" t="s">
        <v>1216</v>
      </c>
      <c r="C11" s="40" t="s">
        <v>1202</v>
      </c>
      <c r="D11" s="40" t="s">
        <v>1203</v>
      </c>
      <c r="E11" s="83" t="s">
        <v>1019</v>
      </c>
      <c r="F11" s="83" t="s">
        <v>1192</v>
      </c>
      <c r="G11" s="34" t="str">
        <f>VLOOKUP(H11,PELIGROS!A$1:G$445,2,0)</f>
        <v>Fluidos y Excrementos</v>
      </c>
      <c r="H11" s="34" t="s">
        <v>87</v>
      </c>
      <c r="I11" s="34" t="s">
        <v>1209</v>
      </c>
      <c r="J11" s="34" t="str">
        <f>VLOOKUP(H11,PELIGROS!A$2:G$445,3,0)</f>
        <v>Enfermedades Infectocontagiosas</v>
      </c>
      <c r="K11" s="35" t="s">
        <v>1193</v>
      </c>
      <c r="L11" s="34" t="str">
        <f>VLOOKUP(H11,PELIGROS!A$2:G$445,4,0)</f>
        <v>N/A</v>
      </c>
      <c r="M11" s="34" t="str">
        <f>VLOOKUP(H11,PELIGROS!A$2:G$445,5,0)</f>
        <v>N/A</v>
      </c>
      <c r="N11" s="35">
        <v>2</v>
      </c>
      <c r="O11" s="36">
        <v>2</v>
      </c>
      <c r="P11" s="36">
        <v>10</v>
      </c>
      <c r="Q11" s="36">
        <f t="shared" ref="Q11:Q29" si="0">N11*O11</f>
        <v>4</v>
      </c>
      <c r="R11" s="36">
        <f t="shared" ref="R11:R29" si="1">P11*Q11</f>
        <v>40</v>
      </c>
      <c r="S11" s="34" t="str">
        <f t="shared" ref="S11:S29" si="2">IF(Q11=40,"MA-40",IF(Q11=30,"MA-30",IF(Q11=20,"A-20",IF(Q11=10,"A-10",IF(Q11=24,"MA-24",IF(Q11=18,"A-18",IF(Q11=12,"A-12",IF(Q11=6,"M-6",IF(Q11=8,"M-8",IF(Q11=6,"M-6",IF(Q11=4,"B-4",IF(Q11=2,"B-2",))))))))))))</f>
        <v>B-4</v>
      </c>
      <c r="T11" s="37" t="str">
        <f t="shared" ref="T11:T29" si="3">IF(R11&lt;=20,"IV",IF(R11&lt;=120,"III",IF(R11&lt;=500,"II",IF(R11&lt;=4000,"I"))))</f>
        <v>III</v>
      </c>
      <c r="U11" s="37" t="str">
        <f t="shared" ref="U11:U29" si="4">IF(T11=0,"",IF(T11="IV","Aceptable",IF(T11="III","Mejorable",IF(T11="II","No Aceptable o Aceptable Con Control Especifico",IF(T11="I","No Aceptable","")))))</f>
        <v>Mejorable</v>
      </c>
      <c r="V11" s="40">
        <v>3</v>
      </c>
      <c r="W11" s="34" t="str">
        <f>VLOOKUP(H11,PELIGROS!A$2:G$445,6,0)</f>
        <v>Posibles enfermedades</v>
      </c>
      <c r="X11" s="35" t="s">
        <v>29</v>
      </c>
      <c r="Y11" s="35" t="s">
        <v>29</v>
      </c>
      <c r="Z11" s="35" t="s">
        <v>29</v>
      </c>
      <c r="AA11" s="34" t="s">
        <v>29</v>
      </c>
      <c r="AB11" s="34" t="str">
        <f>VLOOKUP(H11,PELIGROS!A$2:G$445,7,0)</f>
        <v xml:space="preserve">Riesgo Biológico, Autocuidado y/o Uso y manejo adecuado de E.P.P.
</v>
      </c>
      <c r="AC11" s="35" t="s">
        <v>1204</v>
      </c>
      <c r="AD11" s="43" t="s">
        <v>1194</v>
      </c>
    </row>
    <row r="12" spans="1:30" ht="150.75" customHeight="1" x14ac:dyDescent="0.25">
      <c r="A12" s="78"/>
      <c r="B12" s="81"/>
      <c r="C12" s="41"/>
      <c r="D12" s="41"/>
      <c r="E12" s="84"/>
      <c r="F12" s="84"/>
      <c r="G12" s="26" t="str">
        <f>VLOOKUP(H12,PELIGROS!A$1:G$445,2,0)</f>
        <v>Parásitos</v>
      </c>
      <c r="H12" s="26" t="s">
        <v>93</v>
      </c>
      <c r="I12" s="26" t="s">
        <v>1209</v>
      </c>
      <c r="J12" s="26" t="str">
        <f>VLOOKUP(H12,PELIGROS!A$2:G$445,3,0)</f>
        <v>Lesiones, infecciones parasitarias</v>
      </c>
      <c r="K12" s="27" t="s">
        <v>1193</v>
      </c>
      <c r="L12" s="26" t="str">
        <f>VLOOKUP(H12,PELIGROS!A$2:G$445,4,0)</f>
        <v>N/A</v>
      </c>
      <c r="M12" s="26" t="str">
        <f>VLOOKUP(H12,PELIGROS!A$2:G$445,5,0)</f>
        <v>N/A</v>
      </c>
      <c r="N12" s="27">
        <v>2</v>
      </c>
      <c r="O12" s="28">
        <v>2</v>
      </c>
      <c r="P12" s="28">
        <v>10</v>
      </c>
      <c r="Q12" s="28">
        <f t="shared" si="0"/>
        <v>4</v>
      </c>
      <c r="R12" s="28">
        <f t="shared" si="1"/>
        <v>40</v>
      </c>
      <c r="S12" s="26" t="str">
        <f t="shared" si="2"/>
        <v>B-4</v>
      </c>
      <c r="T12" s="29" t="str">
        <f t="shared" si="3"/>
        <v>III</v>
      </c>
      <c r="U12" s="29" t="str">
        <f t="shared" si="4"/>
        <v>Mejorable</v>
      </c>
      <c r="V12" s="41"/>
      <c r="W12" s="26" t="str">
        <f>VLOOKUP(H12,PELIGROS!A$2:G$445,6,0)</f>
        <v>Enfermedades Parasitarias</v>
      </c>
      <c r="X12" s="27" t="s">
        <v>29</v>
      </c>
      <c r="Y12" s="27" t="s">
        <v>29</v>
      </c>
      <c r="Z12" s="27" t="s">
        <v>29</v>
      </c>
      <c r="AA12" s="26" t="s">
        <v>29</v>
      </c>
      <c r="AB12" s="26" t="str">
        <f>VLOOKUP(H12,PELIGROS!A$2:G$445,7,0)</f>
        <v xml:space="preserve">Riesgo Biológico, Autocuidado y/o Uso y manejo adecuado de E.P.P.
</v>
      </c>
      <c r="AC12" s="27" t="s">
        <v>29</v>
      </c>
      <c r="AD12" s="44"/>
    </row>
    <row r="13" spans="1:30" ht="150.75" customHeight="1" x14ac:dyDescent="0.25">
      <c r="A13" s="78"/>
      <c r="B13" s="81"/>
      <c r="C13" s="41"/>
      <c r="D13" s="41"/>
      <c r="E13" s="84"/>
      <c r="F13" s="84"/>
      <c r="G13" s="26" t="str">
        <f>VLOOKUP(H13,PELIGROS!A$1:G$445,2,0)</f>
        <v>Bacteria</v>
      </c>
      <c r="H13" s="26" t="s">
        <v>96</v>
      </c>
      <c r="I13" s="26" t="s">
        <v>1209</v>
      </c>
      <c r="J13" s="26" t="str">
        <f>VLOOKUP(H13,PELIGROS!A$2:G$445,3,0)</f>
        <v>Infecciones producidas por Bacterianas</v>
      </c>
      <c r="K13" s="27" t="s">
        <v>1193</v>
      </c>
      <c r="L13" s="26" t="str">
        <f>VLOOKUP(H13,PELIGROS!A$2:G$445,4,0)</f>
        <v>Inspecciones planeadas e inspecciones no planeadas, procedimientos de programas de seguridad y salud en el trabajo</v>
      </c>
      <c r="M13" s="26" t="str">
        <f>VLOOKUP(H13,PELIGROS!A$2:G$445,5,0)</f>
        <v>Programa de vacunación, bota pantalón, overol, guantes, tapabocas, mascarillas con filtros</v>
      </c>
      <c r="N13" s="27">
        <v>2</v>
      </c>
      <c r="O13" s="28">
        <v>3</v>
      </c>
      <c r="P13" s="28">
        <v>10</v>
      </c>
      <c r="Q13" s="28">
        <f t="shared" si="0"/>
        <v>6</v>
      </c>
      <c r="R13" s="28">
        <f t="shared" si="1"/>
        <v>60</v>
      </c>
      <c r="S13" s="26" t="str">
        <f t="shared" si="2"/>
        <v>M-6</v>
      </c>
      <c r="T13" s="29" t="str">
        <f t="shared" si="3"/>
        <v>III</v>
      </c>
      <c r="U13" s="29" t="str">
        <f t="shared" si="4"/>
        <v>Mejorable</v>
      </c>
      <c r="V13" s="41"/>
      <c r="W13" s="26" t="str">
        <f>VLOOKUP(H13,PELIGROS!A$2:G$445,6,0)</f>
        <v xml:space="preserve">Enfermedades Infectocontagiosas
</v>
      </c>
      <c r="X13" s="27" t="s">
        <v>29</v>
      </c>
      <c r="Y13" s="27" t="s">
        <v>29</v>
      </c>
      <c r="Z13" s="27" t="s">
        <v>29</v>
      </c>
      <c r="AA13" s="26" t="s">
        <v>29</v>
      </c>
      <c r="AB13" s="26" t="str">
        <f>VLOOKUP(H13,PELIGROS!A$2:G$445,7,0)</f>
        <v xml:space="preserve">Riesgo Biológico, Autocuidado y/o Uso y manejo adecuado de E.P.P.
</v>
      </c>
      <c r="AC13" s="27" t="s">
        <v>29</v>
      </c>
      <c r="AD13" s="44"/>
    </row>
    <row r="14" spans="1:30" ht="150.75" customHeight="1" x14ac:dyDescent="0.25">
      <c r="A14" s="78"/>
      <c r="B14" s="81"/>
      <c r="C14" s="41"/>
      <c r="D14" s="41"/>
      <c r="E14" s="84"/>
      <c r="F14" s="84"/>
      <c r="G14" s="26" t="str">
        <f>VLOOKUP(H14,PELIGROS!A$1:G$445,2,0)</f>
        <v>Hongos</v>
      </c>
      <c r="H14" s="26" t="s">
        <v>104</v>
      </c>
      <c r="I14" s="26" t="s">
        <v>1209</v>
      </c>
      <c r="J14" s="26" t="str">
        <f>VLOOKUP(H14,PELIGROS!A$2:G$445,3,0)</f>
        <v>Micosis</v>
      </c>
      <c r="K14" s="27" t="s">
        <v>1193</v>
      </c>
      <c r="L14" s="26" t="str">
        <f>VLOOKUP(H14,PELIGROS!A$2:G$445,4,0)</f>
        <v>Inspecciones planeadas e inspecciones no planeadas, procedimientos de programas de seguridad y salud en el trabajo</v>
      </c>
      <c r="M14" s="26" t="str">
        <f>VLOOKUP(H14,PELIGROS!A$2:G$445,5,0)</f>
        <v>Programa de vacunación, exámenes periódicos</v>
      </c>
      <c r="N14" s="27">
        <v>2</v>
      </c>
      <c r="O14" s="28">
        <v>3</v>
      </c>
      <c r="P14" s="28">
        <v>10</v>
      </c>
      <c r="Q14" s="28">
        <f t="shared" si="0"/>
        <v>6</v>
      </c>
      <c r="R14" s="28">
        <f t="shared" si="1"/>
        <v>60</v>
      </c>
      <c r="S14" s="26" t="str">
        <f t="shared" si="2"/>
        <v>M-6</v>
      </c>
      <c r="T14" s="29" t="str">
        <f t="shared" si="3"/>
        <v>III</v>
      </c>
      <c r="U14" s="29" t="str">
        <f t="shared" si="4"/>
        <v>Mejorable</v>
      </c>
      <c r="V14" s="41"/>
      <c r="W14" s="26" t="str">
        <f>VLOOKUP(H14,PELIGROS!A$2:G$445,6,0)</f>
        <v>Micosis</v>
      </c>
      <c r="X14" s="27" t="s">
        <v>29</v>
      </c>
      <c r="Y14" s="27" t="s">
        <v>29</v>
      </c>
      <c r="Z14" s="27" t="s">
        <v>29</v>
      </c>
      <c r="AA14" s="26" t="s">
        <v>29</v>
      </c>
      <c r="AB14" s="26" t="str">
        <f>VLOOKUP(H14,PELIGROS!A$2:G$445,7,0)</f>
        <v xml:space="preserve">Riesgo Biológico, Autocuidado y/o Uso y manejo adecuado de E.P.P.
</v>
      </c>
      <c r="AC14" s="27" t="s">
        <v>29</v>
      </c>
      <c r="AD14" s="44"/>
    </row>
    <row r="15" spans="1:30" ht="150.75" customHeight="1" x14ac:dyDescent="0.25">
      <c r="A15" s="78"/>
      <c r="B15" s="81"/>
      <c r="C15" s="41"/>
      <c r="D15" s="41"/>
      <c r="E15" s="84"/>
      <c r="F15" s="84"/>
      <c r="G15" s="26" t="str">
        <f>VLOOKUP(H15,PELIGROS!A$1:G$445,2,0)</f>
        <v>Virus</v>
      </c>
      <c r="H15" s="26" t="s">
        <v>106</v>
      </c>
      <c r="I15" s="26" t="s">
        <v>1209</v>
      </c>
      <c r="J15" s="26" t="str">
        <f>VLOOKUP(H15,PELIGROS!A$2:G$445,3,0)</f>
        <v>Infecciones Virales</v>
      </c>
      <c r="K15" s="27" t="s">
        <v>1193</v>
      </c>
      <c r="L15" s="26" t="str">
        <f>VLOOKUP(H15,PELIGROS!A$2:G$445,4,0)</f>
        <v>Inspecciones planeadas e inspecciones no planeadas, procedimientos de programas de seguridad y salud en el trabajo</v>
      </c>
      <c r="M15" s="26" t="str">
        <f>VLOOKUP(H15,PELIGROS!A$2:G$445,5,0)</f>
        <v>Programa de vacunación, bota pantalón, overol, guantes, tapabocas, mascarillas con filtros</v>
      </c>
      <c r="N15" s="27">
        <v>2</v>
      </c>
      <c r="O15" s="28">
        <v>2</v>
      </c>
      <c r="P15" s="28">
        <v>10</v>
      </c>
      <c r="Q15" s="28">
        <f t="shared" si="0"/>
        <v>4</v>
      </c>
      <c r="R15" s="28">
        <f t="shared" si="1"/>
        <v>40</v>
      </c>
      <c r="S15" s="26" t="str">
        <f t="shared" si="2"/>
        <v>B-4</v>
      </c>
      <c r="T15" s="29" t="str">
        <f t="shared" si="3"/>
        <v>III</v>
      </c>
      <c r="U15" s="29" t="str">
        <f t="shared" si="4"/>
        <v>Mejorable</v>
      </c>
      <c r="V15" s="41"/>
      <c r="W15" s="26" t="str">
        <f>VLOOKUP(H15,PELIGROS!A$2:G$445,6,0)</f>
        <v xml:space="preserve">Enfermedades Infectocontagiosas
</v>
      </c>
      <c r="X15" s="27" t="s">
        <v>29</v>
      </c>
      <c r="Y15" s="27" t="s">
        <v>29</v>
      </c>
      <c r="Z15" s="27" t="s">
        <v>29</v>
      </c>
      <c r="AA15" s="26" t="s">
        <v>29</v>
      </c>
      <c r="AB15" s="26" t="str">
        <f>VLOOKUP(H15,PELIGROS!A$2:G$445,7,0)</f>
        <v xml:space="preserve">Riesgo Biológico, Autocuidado y/o Uso y manejo adecuado de E.P.P.
</v>
      </c>
      <c r="AC15" s="27" t="s">
        <v>29</v>
      </c>
      <c r="AD15" s="44"/>
    </row>
    <row r="16" spans="1:30" ht="150.75" customHeight="1" x14ac:dyDescent="0.25">
      <c r="A16" s="78"/>
      <c r="B16" s="81"/>
      <c r="C16" s="41"/>
      <c r="D16" s="41"/>
      <c r="E16" s="84"/>
      <c r="F16" s="84"/>
      <c r="G16" s="26" t="str">
        <f>VLOOKUP(H16,PELIGROS!A$1:G$445,2,0)</f>
        <v>AUSENCIA O EXCESO DE LUZ EN UN AMBIENTE</v>
      </c>
      <c r="H16" s="26" t="s">
        <v>139</v>
      </c>
      <c r="I16" s="26" t="s">
        <v>1210</v>
      </c>
      <c r="J16" s="26" t="str">
        <f>VLOOKUP(H16,PELIGROS!A$2:G$445,3,0)</f>
        <v>DISMINUCIÓN AGUDEZA VISUAL, CANSANCIO VISUAL</v>
      </c>
      <c r="K16" s="27" t="s">
        <v>1193</v>
      </c>
      <c r="L16" s="26" t="str">
        <f>VLOOKUP(H16,PELIGROS!A$2:G$445,4,0)</f>
        <v>Inspecciones planeadas e inspecciones no planeadas, procedimientos de programas de seguridad y salud en el trabajo</v>
      </c>
      <c r="M16" s="26" t="str">
        <f>VLOOKUP(H16,PELIGROS!A$2:G$445,5,0)</f>
        <v>N/A</v>
      </c>
      <c r="N16" s="27">
        <v>2</v>
      </c>
      <c r="O16" s="28">
        <v>3</v>
      </c>
      <c r="P16" s="28">
        <v>10</v>
      </c>
      <c r="Q16" s="28">
        <f t="shared" si="0"/>
        <v>6</v>
      </c>
      <c r="R16" s="28">
        <f t="shared" si="1"/>
        <v>60</v>
      </c>
      <c r="S16" s="26" t="str">
        <f t="shared" si="2"/>
        <v>M-6</v>
      </c>
      <c r="T16" s="29" t="str">
        <f t="shared" si="3"/>
        <v>III</v>
      </c>
      <c r="U16" s="29" t="str">
        <f t="shared" si="4"/>
        <v>Mejorable</v>
      </c>
      <c r="V16" s="41"/>
      <c r="W16" s="26" t="str">
        <f>VLOOKUP(H16,PELIGROS!A$2:G$445,6,0)</f>
        <v>DISMINUCIÓN AGUDEZA VISUAL</v>
      </c>
      <c r="X16" s="27" t="s">
        <v>29</v>
      </c>
      <c r="Y16" s="27" t="s">
        <v>29</v>
      </c>
      <c r="Z16" s="27" t="s">
        <v>29</v>
      </c>
      <c r="AA16" s="26" t="s">
        <v>29</v>
      </c>
      <c r="AB16" s="26" t="str">
        <f>VLOOKUP(H16,PELIGROS!A$2:G$445,7,0)</f>
        <v>N/A</v>
      </c>
      <c r="AC16" s="27" t="s">
        <v>1205</v>
      </c>
      <c r="AD16" s="44"/>
    </row>
    <row r="17" spans="1:30" ht="150.75" customHeight="1" x14ac:dyDescent="0.25">
      <c r="A17" s="78"/>
      <c r="B17" s="81"/>
      <c r="C17" s="41"/>
      <c r="D17" s="41"/>
      <c r="E17" s="84"/>
      <c r="F17" s="84"/>
      <c r="G17" s="26" t="str">
        <f>VLOOKUP(H17,PELIGROS!A$1:G$445,2,0)</f>
        <v>MAQUINARIA O EQUIPO</v>
      </c>
      <c r="H17" s="26" t="s">
        <v>148</v>
      </c>
      <c r="I17" s="26" t="s">
        <v>1210</v>
      </c>
      <c r="J17" s="26" t="str">
        <f>VLOOKUP(H17,PELIGROS!A$2:G$445,3,0)</f>
        <v>SORDERA, ESTRÉS, HIPOACUSIA, CEFALA,IRRITABILIDAD</v>
      </c>
      <c r="K17" s="27" t="s">
        <v>1193</v>
      </c>
      <c r="L17" s="26" t="str">
        <f>VLOOKUP(H17,PELIGROS!A$2:G$445,4,0)</f>
        <v>Inspecciones planeadas e inspecciones no planeadas, procedimientos de programas de seguridad y salud en el trabajo</v>
      </c>
      <c r="M17" s="26" t="str">
        <f>VLOOKUP(H17,PELIGROS!A$2:G$445,5,0)</f>
        <v>PVE RUIDO</v>
      </c>
      <c r="N17" s="27">
        <v>2</v>
      </c>
      <c r="O17" s="28">
        <v>2</v>
      </c>
      <c r="P17" s="28">
        <v>10</v>
      </c>
      <c r="Q17" s="28">
        <f t="shared" si="0"/>
        <v>4</v>
      </c>
      <c r="R17" s="28">
        <f t="shared" si="1"/>
        <v>40</v>
      </c>
      <c r="S17" s="26" t="str">
        <f t="shared" si="2"/>
        <v>B-4</v>
      </c>
      <c r="T17" s="29" t="str">
        <f t="shared" si="3"/>
        <v>III</v>
      </c>
      <c r="U17" s="29" t="str">
        <f t="shared" si="4"/>
        <v>Mejorable</v>
      </c>
      <c r="V17" s="41"/>
      <c r="W17" s="26" t="str">
        <f>VLOOKUP(H17,PELIGROS!A$2:G$445,6,0)</f>
        <v>SORDERA</v>
      </c>
      <c r="X17" s="27" t="s">
        <v>29</v>
      </c>
      <c r="Y17" s="27" t="s">
        <v>29</v>
      </c>
      <c r="Z17" s="27" t="s">
        <v>29</v>
      </c>
      <c r="AA17" s="26" t="s">
        <v>29</v>
      </c>
      <c r="AB17" s="26" t="str">
        <f>VLOOKUP(H17,PELIGROS!A$2:G$445,7,0)</f>
        <v>USO DE EPP</v>
      </c>
      <c r="AC17" s="27" t="s">
        <v>1206</v>
      </c>
      <c r="AD17" s="44"/>
    </row>
    <row r="18" spans="1:30" ht="150.75" customHeight="1" x14ac:dyDescent="0.25">
      <c r="A18" s="78"/>
      <c r="B18" s="81"/>
      <c r="C18" s="41"/>
      <c r="D18" s="41"/>
      <c r="E18" s="84"/>
      <c r="F18" s="84"/>
      <c r="G18" s="26" t="str">
        <f>VLOOKUP(H18,PELIGROS!A$1:G$445,2,0)</f>
        <v>ENERGÍA TÉRMICA, CAMBIO DE TEMPERATURA DURANTE LOS RECORRIDOS</v>
      </c>
      <c r="H18" s="26" t="s">
        <v>158</v>
      </c>
      <c r="I18" s="26" t="s">
        <v>1210</v>
      </c>
      <c r="J18" s="26" t="str">
        <f>VLOOKUP(H18,PELIGROS!A$2:G$445,3,0)</f>
        <v xml:space="preserve"> HIPOTERMIA</v>
      </c>
      <c r="K18" s="27" t="s">
        <v>1193</v>
      </c>
      <c r="L18" s="26" t="str">
        <f>VLOOKUP(H18,PELIGROS!A$2:G$445,4,0)</f>
        <v>Inspecciones planeadas e inspecciones no planeadas, procedimientos de programas de seguridad y salud en el trabajo</v>
      </c>
      <c r="M18" s="26" t="str">
        <f>VLOOKUP(H18,PELIGROS!A$2:G$445,5,0)</f>
        <v>EPP OVEROLES TERMICOS</v>
      </c>
      <c r="N18" s="27">
        <v>2</v>
      </c>
      <c r="O18" s="28">
        <v>2</v>
      </c>
      <c r="P18" s="28">
        <v>10</v>
      </c>
      <c r="Q18" s="28">
        <f t="shared" si="0"/>
        <v>4</v>
      </c>
      <c r="R18" s="28">
        <f t="shared" si="1"/>
        <v>40</v>
      </c>
      <c r="S18" s="26" t="str">
        <f t="shared" si="2"/>
        <v>B-4</v>
      </c>
      <c r="T18" s="29" t="str">
        <f t="shared" si="3"/>
        <v>III</v>
      </c>
      <c r="U18" s="29" t="str">
        <f t="shared" si="4"/>
        <v>Mejorable</v>
      </c>
      <c r="V18" s="41"/>
      <c r="W18" s="26" t="str">
        <f>VLOOKUP(H18,PELIGROS!A$2:G$445,6,0)</f>
        <v xml:space="preserve"> HIPOTERMIA</v>
      </c>
      <c r="X18" s="27" t="s">
        <v>29</v>
      </c>
      <c r="Y18" s="27" t="s">
        <v>29</v>
      </c>
      <c r="Z18" s="27" t="s">
        <v>29</v>
      </c>
      <c r="AA18" s="26" t="s">
        <v>29</v>
      </c>
      <c r="AB18" s="26" t="str">
        <f>VLOOKUP(H18,PELIGROS!A$2:G$445,7,0)</f>
        <v>N/A</v>
      </c>
      <c r="AC18" s="27" t="s">
        <v>1195</v>
      </c>
      <c r="AD18" s="44"/>
    </row>
    <row r="19" spans="1:30" ht="150.75" customHeight="1" x14ac:dyDescent="0.25">
      <c r="A19" s="78"/>
      <c r="B19" s="81"/>
      <c r="C19" s="41"/>
      <c r="D19" s="41"/>
      <c r="E19" s="84"/>
      <c r="F19" s="84"/>
      <c r="G19" s="26" t="str">
        <f>VLOOKUP(H19,PELIGROS!A$1:G$445,2,0)</f>
        <v xml:space="preserve">MALA DISTRIBUCIÓN DE PRODUCTOS </v>
      </c>
      <c r="H19" s="26" t="s">
        <v>228</v>
      </c>
      <c r="I19" s="26" t="s">
        <v>1211</v>
      </c>
      <c r="J19" s="26" t="str">
        <f>VLOOKUP(H19,PELIGROS!A$2:G$445,3,0)</f>
        <v xml:space="preserve">INCENDIO, EXPLOSIÓN, QUEMADURAS, LESIONES DÉRMICAS, LESIONES EN VÍAS RESPIRATORIAS,INTOXICACIÓN,  NÁUSEAS, VÓMITOS, IRRITACIÓN CONJUNTIVA </v>
      </c>
      <c r="K19" s="27" t="s">
        <v>1193</v>
      </c>
      <c r="L19" s="26" t="str">
        <f>VLOOKUP(H19,PELIGROS!A$2:G$445,4,0)</f>
        <v>Inspecciones planeadas e inspecciones no planeadas, procedimientos de programas de seguridad y salud en el trabajo</v>
      </c>
      <c r="M19" s="26" t="str">
        <f>VLOOKUP(H19,PELIGROS!A$2:G$445,5,0)</f>
        <v xml:space="preserve">NO OBSERVADO </v>
      </c>
      <c r="N19" s="27">
        <v>2</v>
      </c>
      <c r="O19" s="28">
        <v>2</v>
      </c>
      <c r="P19" s="28">
        <v>25</v>
      </c>
      <c r="Q19" s="28">
        <f t="shared" si="0"/>
        <v>4</v>
      </c>
      <c r="R19" s="28">
        <f t="shared" si="1"/>
        <v>100</v>
      </c>
      <c r="S19" s="26" t="str">
        <f t="shared" si="2"/>
        <v>B-4</v>
      </c>
      <c r="T19" s="29" t="str">
        <f t="shared" si="3"/>
        <v>III</v>
      </c>
      <c r="U19" s="29" t="str">
        <f t="shared" si="4"/>
        <v>Mejorable</v>
      </c>
      <c r="V19" s="41"/>
      <c r="W19" s="26" t="str">
        <f>VLOOKUP(H19,PELIGROS!A$2:G$445,6,0)</f>
        <v>EXPLOSIÓN</v>
      </c>
      <c r="X19" s="27" t="s">
        <v>29</v>
      </c>
      <c r="Y19" s="27" t="s">
        <v>29</v>
      </c>
      <c r="Z19" s="27" t="s">
        <v>29</v>
      </c>
      <c r="AA19" s="26" t="s">
        <v>29</v>
      </c>
      <c r="AB19" s="26" t="str">
        <f>VLOOKUP(H19,PELIGROS!A$2:G$445,7,0)</f>
        <v>USO Y MANEJO ADECUADO DE E.P.P.; PROTOCOLO DE MANEJO DE PRODUCTOS QUÍMICOS; MANEJO DE KIT DE DERRAMES POR PRODUCTOS QUÍMICOS</v>
      </c>
      <c r="AC19" s="27" t="s">
        <v>1207</v>
      </c>
      <c r="AD19" s="44"/>
    </row>
    <row r="20" spans="1:30" ht="150.75" customHeight="1" x14ac:dyDescent="0.25">
      <c r="A20" s="78"/>
      <c r="B20" s="81"/>
      <c r="C20" s="41"/>
      <c r="D20" s="41"/>
      <c r="E20" s="84"/>
      <c r="F20" s="84"/>
      <c r="G20" s="26" t="str">
        <f>VLOOKUP(H20,PELIGROS!A$1:G$445,2,0)</f>
        <v>GASES Y VAPORES</v>
      </c>
      <c r="H20" s="26" t="s">
        <v>1105</v>
      </c>
      <c r="I20" s="26" t="s">
        <v>1211</v>
      </c>
      <c r="J20" s="26" t="str">
        <f>VLOOKUP(H20,PELIGROS!A$2:G$445,3,0)</f>
        <v xml:space="preserve"> LESIONES EN LA PIEL, IRRITACIÓN EN VÍAS  RESPIRATORIAS, MUERTE</v>
      </c>
      <c r="K20" s="27" t="s">
        <v>1193</v>
      </c>
      <c r="L20" s="26" t="str">
        <f>VLOOKUP(H20,PELIGROS!A$2:G$445,4,0)</f>
        <v>Inspecciones planeadas e inspecciones no planeadas, procedimientos de programas de seguridad y salud en el trabajo</v>
      </c>
      <c r="M20" s="26" t="str">
        <f>VLOOKUP(H20,PELIGROS!A$2:G$445,5,0)</f>
        <v>EPP TAPABOCAS, CARETAS CON FILTROS</v>
      </c>
      <c r="N20" s="27">
        <v>2</v>
      </c>
      <c r="O20" s="28">
        <v>3</v>
      </c>
      <c r="P20" s="28">
        <v>25</v>
      </c>
      <c r="Q20" s="28">
        <f t="shared" si="0"/>
        <v>6</v>
      </c>
      <c r="R20" s="28">
        <f t="shared" si="1"/>
        <v>150</v>
      </c>
      <c r="S20" s="26" t="str">
        <f t="shared" si="2"/>
        <v>M-6</v>
      </c>
      <c r="T20" s="29" t="str">
        <f t="shared" si="3"/>
        <v>II</v>
      </c>
      <c r="U20" s="29" t="str">
        <f t="shared" si="4"/>
        <v>No Aceptable o Aceptable Con Control Especifico</v>
      </c>
      <c r="V20" s="41"/>
      <c r="W20" s="26" t="str">
        <f>VLOOKUP(H20,PELIGROS!A$2:G$445,6,0)</f>
        <v xml:space="preserve"> MUERTE</v>
      </c>
      <c r="X20" s="27" t="s">
        <v>29</v>
      </c>
      <c r="Y20" s="27" t="s">
        <v>29</v>
      </c>
      <c r="Z20" s="27" t="s">
        <v>29</v>
      </c>
      <c r="AA20" s="26" t="s">
        <v>29</v>
      </c>
      <c r="AB20" s="26" t="str">
        <f>VLOOKUP(H20,PELIGROS!A$2:G$445,7,0)</f>
        <v>USO Y MANEJO ADECUADO DE E.P.P.</v>
      </c>
      <c r="AC20" s="27" t="s">
        <v>1196</v>
      </c>
      <c r="AD20" s="44"/>
    </row>
    <row r="21" spans="1:30" ht="150.75" customHeight="1" x14ac:dyDescent="0.25">
      <c r="A21" s="78"/>
      <c r="B21" s="81"/>
      <c r="C21" s="41"/>
      <c r="D21" s="41"/>
      <c r="E21" s="84"/>
      <c r="F21" s="84"/>
      <c r="G21" s="26" t="str">
        <f>VLOOKUP(H21,PELIGROS!A$1:G$445,2,0)</f>
        <v xml:space="preserve"> ALTA CONCENTRACIÓN</v>
      </c>
      <c r="H21" s="26" t="s">
        <v>80</v>
      </c>
      <c r="I21" s="26" t="s">
        <v>1212</v>
      </c>
      <c r="J21" s="26" t="str">
        <f>VLOOKUP(H21,PELIGROS!A$2:G$445,3,0)</f>
        <v>ESTRÉS, DEPRESIÓN, TRANSTORNOS DEL SUEÑO, AUSENCIA DE ATENCIÓN</v>
      </c>
      <c r="K21" s="27" t="s">
        <v>1193</v>
      </c>
      <c r="L21" s="26" t="str">
        <f>VLOOKUP(H21,PELIGROS!A$2:G$445,4,0)</f>
        <v>N/A</v>
      </c>
      <c r="M21" s="26" t="str">
        <f>VLOOKUP(H21,PELIGROS!A$2:G$445,5,0)</f>
        <v>PVE PSICOSOCIAL</v>
      </c>
      <c r="N21" s="27">
        <v>2</v>
      </c>
      <c r="O21" s="28">
        <v>2</v>
      </c>
      <c r="P21" s="28">
        <v>10</v>
      </c>
      <c r="Q21" s="28">
        <f t="shared" si="0"/>
        <v>4</v>
      </c>
      <c r="R21" s="28">
        <f t="shared" si="1"/>
        <v>40</v>
      </c>
      <c r="S21" s="26" t="str">
        <f t="shared" si="2"/>
        <v>B-4</v>
      </c>
      <c r="T21" s="29" t="str">
        <f t="shared" si="3"/>
        <v>III</v>
      </c>
      <c r="U21" s="29" t="str">
        <f t="shared" si="4"/>
        <v>Mejorable</v>
      </c>
      <c r="V21" s="41"/>
      <c r="W21" s="26" t="str">
        <f>VLOOKUP(H21,PELIGROS!A$2:G$445,6,0)</f>
        <v>ESTRÉS, ALTERACIÓN DEL SISTEMA NERVIOSO</v>
      </c>
      <c r="X21" s="27" t="s">
        <v>29</v>
      </c>
      <c r="Y21" s="27" t="s">
        <v>29</v>
      </c>
      <c r="Z21" s="27" t="s">
        <v>29</v>
      </c>
      <c r="AA21" s="26" t="s">
        <v>29</v>
      </c>
      <c r="AB21" s="26" t="str">
        <f>VLOOKUP(H21,PELIGROS!A$2:G$445,7,0)</f>
        <v>N/A</v>
      </c>
      <c r="AC21" s="27" t="s">
        <v>1197</v>
      </c>
      <c r="AD21" s="44"/>
    </row>
    <row r="22" spans="1:30" ht="150.75" customHeight="1" x14ac:dyDescent="0.25">
      <c r="A22" s="78"/>
      <c r="B22" s="81"/>
      <c r="C22" s="41"/>
      <c r="D22" s="41"/>
      <c r="E22" s="84"/>
      <c r="F22" s="84"/>
      <c r="G22" s="26" t="str">
        <f>VLOOKUP(H22,PELIGROS!A$1:G$445,2,0)</f>
        <v>DESARROLLO DE LAS MISMAS FUNCIONES DURANTE UN LARGO PERÍODO DE TIEMPO</v>
      </c>
      <c r="H22" s="26" t="s">
        <v>436</v>
      </c>
      <c r="I22" s="26" t="s">
        <v>1212</v>
      </c>
      <c r="J22" s="26" t="str">
        <f>VLOOKUP(H22,PELIGROS!A$2:G$445,3,0)</f>
        <v>DEPRESIÓN, ESTRÉS</v>
      </c>
      <c r="K22" s="27" t="s">
        <v>1193</v>
      </c>
      <c r="L22" s="26" t="str">
        <f>VLOOKUP(H22,PELIGROS!A$2:G$445,4,0)</f>
        <v>N/A</v>
      </c>
      <c r="M22" s="26" t="str">
        <f>VLOOKUP(H22,PELIGROS!A$2:G$445,5,0)</f>
        <v>PVE PSICOSOCIAL</v>
      </c>
      <c r="N22" s="27">
        <v>2</v>
      </c>
      <c r="O22" s="28">
        <v>3</v>
      </c>
      <c r="P22" s="28">
        <v>10</v>
      </c>
      <c r="Q22" s="28">
        <f t="shared" si="0"/>
        <v>6</v>
      </c>
      <c r="R22" s="28">
        <f t="shared" si="1"/>
        <v>60</v>
      </c>
      <c r="S22" s="26" t="str">
        <f t="shared" si="2"/>
        <v>M-6</v>
      </c>
      <c r="T22" s="29" t="str">
        <f t="shared" si="3"/>
        <v>III</v>
      </c>
      <c r="U22" s="29" t="str">
        <f t="shared" si="4"/>
        <v>Mejorable</v>
      </c>
      <c r="V22" s="41"/>
      <c r="W22" s="26" t="str">
        <f>VLOOKUP(H22,PELIGROS!A$2:G$445,6,0)</f>
        <v>ESTRÉS</v>
      </c>
      <c r="X22" s="27" t="s">
        <v>29</v>
      </c>
      <c r="Y22" s="27" t="s">
        <v>29</v>
      </c>
      <c r="Z22" s="27" t="s">
        <v>29</v>
      </c>
      <c r="AA22" s="26" t="s">
        <v>29</v>
      </c>
      <c r="AB22" s="26" t="str">
        <f>VLOOKUP(H22,PELIGROS!A$2:G$445,7,0)</f>
        <v>N/A</v>
      </c>
      <c r="AC22" s="27"/>
      <c r="AD22" s="44"/>
    </row>
    <row r="23" spans="1:30" ht="150.75" customHeight="1" x14ac:dyDescent="0.25">
      <c r="A23" s="78"/>
      <c r="B23" s="81"/>
      <c r="C23" s="41"/>
      <c r="D23" s="41"/>
      <c r="E23" s="84"/>
      <c r="F23" s="84"/>
      <c r="G23" s="26" t="str">
        <f>VLOOKUP(H23,PELIGROS!A$1:G$445,2,0)</f>
        <v>Inadecuadas conexiones eléctricas-saturación en tomas de energía</v>
      </c>
      <c r="H23" s="26" t="s">
        <v>547</v>
      </c>
      <c r="I23" s="26" t="s">
        <v>1213</v>
      </c>
      <c r="J23" s="26" t="str">
        <f>VLOOKUP(H23,PELIGROS!A$2:G$445,3,0)</f>
        <v>Quemaduras, electrocución, muerte</v>
      </c>
      <c r="K23" s="27" t="s">
        <v>1193</v>
      </c>
      <c r="L23" s="26" t="str">
        <f>VLOOKUP(H23,PELIGROS!A$2:G$445,4,0)</f>
        <v>Inspecciones planeadas e inspecciones no planeadas, procedimientos de programas de seguridad y salud en el trabajo</v>
      </c>
      <c r="M23" s="26" t="str">
        <f>VLOOKUP(H23,PELIGROS!A$2:G$445,5,0)</f>
        <v>E.P.P. Bota dieléctrica, Casco dieléctrico</v>
      </c>
      <c r="N23" s="27">
        <v>2</v>
      </c>
      <c r="O23" s="28">
        <v>1</v>
      </c>
      <c r="P23" s="28">
        <v>10</v>
      </c>
      <c r="Q23" s="28">
        <f t="shared" si="0"/>
        <v>2</v>
      </c>
      <c r="R23" s="28">
        <f t="shared" si="1"/>
        <v>20</v>
      </c>
      <c r="S23" s="26" t="str">
        <f t="shared" si="2"/>
        <v>B-2</v>
      </c>
      <c r="T23" s="29" t="str">
        <f t="shared" si="3"/>
        <v>IV</v>
      </c>
      <c r="U23" s="29" t="str">
        <f t="shared" si="4"/>
        <v>Aceptable</v>
      </c>
      <c r="V23" s="41"/>
      <c r="W23" s="26" t="str">
        <f>VLOOKUP(H23,PELIGROS!A$2:G$445,6,0)</f>
        <v>Muerte</v>
      </c>
      <c r="X23" s="27" t="s">
        <v>29</v>
      </c>
      <c r="Y23" s="27" t="s">
        <v>29</v>
      </c>
      <c r="Z23" s="27" t="s">
        <v>29</v>
      </c>
      <c r="AA23" s="26" t="s">
        <v>29</v>
      </c>
      <c r="AB23" s="26" t="str">
        <f>VLOOKUP(H23,PELIGROS!A$2:G$445,7,0)</f>
        <v>Uso y manejo adecuado de E.P.P., actos y condiciones inseguras</v>
      </c>
      <c r="AC23" s="27" t="s">
        <v>1198</v>
      </c>
      <c r="AD23" s="44"/>
    </row>
    <row r="24" spans="1:30" ht="150.75" customHeight="1" x14ac:dyDescent="0.25">
      <c r="A24" s="78"/>
      <c r="B24" s="81"/>
      <c r="C24" s="41"/>
      <c r="D24" s="41"/>
      <c r="E24" s="84"/>
      <c r="F24" s="84"/>
      <c r="G24" s="26" t="str">
        <f>VLOOKUP(H24,PELIGROS!A$1:G$445,2,0)</f>
        <v>Superficies de trabajo irregulares o deslizantes</v>
      </c>
      <c r="H24" s="26" t="s">
        <v>571</v>
      </c>
      <c r="I24" s="26" t="s">
        <v>1213</v>
      </c>
      <c r="J24" s="26" t="str">
        <f>VLOOKUP(H24,PELIGROS!A$2:G$445,3,0)</f>
        <v>Caídas del mismo nivel, fracturas, golpe con objetos, caídas de objetos, obstrucción de rutas de evacuación</v>
      </c>
      <c r="K24" s="27" t="s">
        <v>1193</v>
      </c>
      <c r="L24" s="26" t="str">
        <f>VLOOKUP(H24,PELIGROS!A$2:G$445,4,0)</f>
        <v>N/A</v>
      </c>
      <c r="M24" s="26" t="str">
        <f>VLOOKUP(H24,PELIGROS!A$2:G$445,5,0)</f>
        <v>N/A</v>
      </c>
      <c r="N24" s="27">
        <v>2</v>
      </c>
      <c r="O24" s="28">
        <v>2</v>
      </c>
      <c r="P24" s="28">
        <v>25</v>
      </c>
      <c r="Q24" s="28">
        <f t="shared" si="0"/>
        <v>4</v>
      </c>
      <c r="R24" s="28">
        <f t="shared" si="1"/>
        <v>100</v>
      </c>
      <c r="S24" s="26" t="str">
        <f t="shared" si="2"/>
        <v>B-4</v>
      </c>
      <c r="T24" s="29" t="str">
        <f t="shared" si="3"/>
        <v>III</v>
      </c>
      <c r="U24" s="29" t="str">
        <f t="shared" si="4"/>
        <v>Mejorable</v>
      </c>
      <c r="V24" s="41"/>
      <c r="W24" s="26" t="str">
        <f>VLOOKUP(H24,PELIGROS!A$2:G$445,6,0)</f>
        <v>Caídas de distinto nivel</v>
      </c>
      <c r="X24" s="27" t="s">
        <v>29</v>
      </c>
      <c r="Y24" s="27" t="s">
        <v>29</v>
      </c>
      <c r="Z24" s="27" t="s">
        <v>29</v>
      </c>
      <c r="AA24" s="26" t="s">
        <v>29</v>
      </c>
      <c r="AB24" s="26" t="str">
        <f>VLOOKUP(H24,PELIGROS!A$2:G$445,7,0)</f>
        <v>Pautas Básicas en orden y aseo en el lugar de trabajo, actos y condiciones inseguras</v>
      </c>
      <c r="AC24" s="27" t="s">
        <v>1199</v>
      </c>
      <c r="AD24" s="44"/>
    </row>
    <row r="25" spans="1:30" ht="150.75" customHeight="1" x14ac:dyDescent="0.25">
      <c r="A25" s="78"/>
      <c r="B25" s="81"/>
      <c r="C25" s="41"/>
      <c r="D25" s="41"/>
      <c r="E25" s="84"/>
      <c r="F25" s="84"/>
      <c r="G25" s="26" t="str">
        <f>VLOOKUP(H25,PELIGROS!A$1:G$445,2,0)</f>
        <v>Herramientas Manuales</v>
      </c>
      <c r="H25" s="26" t="s">
        <v>578</v>
      </c>
      <c r="I25" s="26" t="s">
        <v>1213</v>
      </c>
      <c r="J25" s="26" t="str">
        <f>VLOOKUP(H25,PELIGROS!A$2:G$445,3,0)</f>
        <v>Quemaduras, contusiones y lesiones</v>
      </c>
      <c r="K25" s="27" t="s">
        <v>1193</v>
      </c>
      <c r="L25" s="26" t="str">
        <f>VLOOKUP(H25,PELIGROS!A$2:G$445,4,0)</f>
        <v>Inspecciones planeadas e inspecciones no planeadas, procedimientos de programas de seguridad y salud en el trabajo</v>
      </c>
      <c r="M25" s="26" t="str">
        <f>VLOOKUP(H25,PELIGROS!A$2:G$445,5,0)</f>
        <v>E.P.P.</v>
      </c>
      <c r="N25" s="27">
        <v>2</v>
      </c>
      <c r="O25" s="28">
        <v>2</v>
      </c>
      <c r="P25" s="28">
        <v>25</v>
      </c>
      <c r="Q25" s="28">
        <f t="shared" si="0"/>
        <v>4</v>
      </c>
      <c r="R25" s="28">
        <f t="shared" si="1"/>
        <v>100</v>
      </c>
      <c r="S25" s="26" t="str">
        <f t="shared" si="2"/>
        <v>B-4</v>
      </c>
      <c r="T25" s="29" t="str">
        <f t="shared" si="3"/>
        <v>III</v>
      </c>
      <c r="U25" s="29" t="str">
        <f t="shared" si="4"/>
        <v>Mejorable</v>
      </c>
      <c r="V25" s="41"/>
      <c r="W25" s="26" t="str">
        <f>VLOOKUP(H25,PELIGROS!A$2:G$445,6,0)</f>
        <v>Amputación</v>
      </c>
      <c r="X25" s="27" t="s">
        <v>29</v>
      </c>
      <c r="Y25" s="27" t="s">
        <v>29</v>
      </c>
      <c r="Z25" s="27" t="s">
        <v>29</v>
      </c>
      <c r="AA25" s="26" t="s">
        <v>29</v>
      </c>
      <c r="AB25" s="26" t="str">
        <f>VLOOKUP(H25,PELIGROS!A$2:G$445,7,0)</f>
        <v xml:space="preserve">
Uso y manejo adecuado de E.P.P., uso y manejo adecuado de herramientas manuales y/o máquinas y equipos</v>
      </c>
      <c r="AC25" s="27" t="s">
        <v>1208</v>
      </c>
      <c r="AD25" s="44"/>
    </row>
    <row r="26" spans="1:30" ht="150.75" customHeight="1" x14ac:dyDescent="0.25">
      <c r="A26" s="78"/>
      <c r="B26" s="81"/>
      <c r="C26" s="41"/>
      <c r="D26" s="41"/>
      <c r="E26" s="84"/>
      <c r="F26" s="84"/>
      <c r="G26" s="26" t="str">
        <f>VLOOKUP(H26,PELIGROS!A$1:G$445,2,0)</f>
        <v>Maquinaria y equipo</v>
      </c>
      <c r="H26" s="26" t="s">
        <v>583</v>
      </c>
      <c r="I26" s="26" t="s">
        <v>1213</v>
      </c>
      <c r="J26" s="26" t="str">
        <f>VLOOKUP(H26,PELIGROS!A$2:G$445,3,0)</f>
        <v>Atrapamiento, amputación, aplastamiento, fractura, muerte</v>
      </c>
      <c r="K26" s="27" t="s">
        <v>1193</v>
      </c>
      <c r="L26" s="26" t="str">
        <f>VLOOKUP(H26,PELIGROS!A$2:G$445,4,0)</f>
        <v>Inspecciones planeadas e inspecciones no planeadas, procedimientos de programas de seguridad y salud en el trabajo</v>
      </c>
      <c r="M26" s="26" t="str">
        <f>VLOOKUP(H26,PELIGROS!A$2:G$445,5,0)</f>
        <v>E.P.P.</v>
      </c>
      <c r="N26" s="27">
        <v>2</v>
      </c>
      <c r="O26" s="28">
        <v>1</v>
      </c>
      <c r="P26" s="28">
        <v>25</v>
      </c>
      <c r="Q26" s="28">
        <f t="shared" si="0"/>
        <v>2</v>
      </c>
      <c r="R26" s="28">
        <f t="shared" si="1"/>
        <v>50</v>
      </c>
      <c r="S26" s="26" t="str">
        <f t="shared" si="2"/>
        <v>B-2</v>
      </c>
      <c r="T26" s="29" t="str">
        <f t="shared" si="3"/>
        <v>III</v>
      </c>
      <c r="U26" s="29" t="str">
        <f t="shared" si="4"/>
        <v>Mejorable</v>
      </c>
      <c r="V26" s="41"/>
      <c r="W26" s="26" t="str">
        <f>VLOOKUP(H26,PELIGROS!A$2:G$445,6,0)</f>
        <v>Aplastamiento</v>
      </c>
      <c r="X26" s="27" t="s">
        <v>29</v>
      </c>
      <c r="Y26" s="27" t="s">
        <v>29</v>
      </c>
      <c r="Z26" s="27" t="s">
        <v>29</v>
      </c>
      <c r="AA26" s="26" t="s">
        <v>29</v>
      </c>
      <c r="AB26" s="26" t="str">
        <f>VLOOKUP(H26,PELIGROS!A$2:G$445,7,0)</f>
        <v>Uso y manejo adecuado de E.P.P., uso y manejo adecuado de herramientas manuales y/o máquinas y equipos</v>
      </c>
      <c r="AC26" s="27"/>
      <c r="AD26" s="44"/>
    </row>
    <row r="27" spans="1:30" ht="150.75" customHeight="1" x14ac:dyDescent="0.25">
      <c r="A27" s="78"/>
      <c r="B27" s="81"/>
      <c r="C27" s="41"/>
      <c r="D27" s="41"/>
      <c r="E27" s="84"/>
      <c r="F27" s="84"/>
      <c r="G27" s="26" t="str">
        <f>VLOOKUP(H27,PELIGROS!A$1:G$445,2,0)</f>
        <v>MANTENIMIENTO DE PUENTE GRUAS, LIMPIEZA DE CANALES, MANTENIMIENTO DE INSTALACIONES LOCATIVAS, MANTENIMIENTO Y REPARACIÓN DE POZOS</v>
      </c>
      <c r="H27" s="26" t="s">
        <v>593</v>
      </c>
      <c r="I27" s="26" t="s">
        <v>1213</v>
      </c>
      <c r="J27" s="26" t="str">
        <f>VLOOKUP(H27,PELIGROS!A$2:G$445,3,0)</f>
        <v>LESIONES, FRACTURAS, MUERTE</v>
      </c>
      <c r="K27" s="27" t="s">
        <v>1193</v>
      </c>
      <c r="L27" s="26" t="str">
        <f>VLOOKUP(H27,PELIGROS!A$2:G$445,4,0)</f>
        <v>Inspecciones planeadas e inspecciones no planeadas, procedimientos de programas de seguridad y salud en el trabajo</v>
      </c>
      <c r="M27" s="26" t="str">
        <f>VLOOKUP(H27,PELIGROS!A$2:G$445,5,0)</f>
        <v>EPP</v>
      </c>
      <c r="N27" s="27">
        <v>2</v>
      </c>
      <c r="O27" s="28">
        <v>2</v>
      </c>
      <c r="P27" s="28">
        <v>25</v>
      </c>
      <c r="Q27" s="28">
        <f t="shared" si="0"/>
        <v>4</v>
      </c>
      <c r="R27" s="28">
        <f t="shared" si="1"/>
        <v>100</v>
      </c>
      <c r="S27" s="26" t="str">
        <f t="shared" si="2"/>
        <v>B-4</v>
      </c>
      <c r="T27" s="29" t="str">
        <f t="shared" si="3"/>
        <v>III</v>
      </c>
      <c r="U27" s="29" t="str">
        <f t="shared" si="4"/>
        <v>Mejorable</v>
      </c>
      <c r="V27" s="41"/>
      <c r="W27" s="26" t="str">
        <f>VLOOKUP(H27,PELIGROS!A$2:G$445,6,0)</f>
        <v>MUERTE</v>
      </c>
      <c r="X27" s="27" t="s">
        <v>29</v>
      </c>
      <c r="Y27" s="27" t="s">
        <v>29</v>
      </c>
      <c r="Z27" s="27" t="s">
        <v>29</v>
      </c>
      <c r="AA27" s="26" t="s">
        <v>29</v>
      </c>
      <c r="AB27" s="26" t="str">
        <f>VLOOKUP(H27,PELIGROS!A$2:G$445,7,0)</f>
        <v>CERTIFICACIÓN Y/O ENTRENAMIENTO EN TRABAJO SEGURO EN ALTURAS; DILGENCIAMIENTO DE PERMISO DE TRABAJO; USO Y MANEJO ADECUADO DE E.P.P.; ARME Y DESARME DE ANDAMIOS</v>
      </c>
      <c r="AC27" s="27" t="s">
        <v>1219</v>
      </c>
      <c r="AD27" s="44"/>
    </row>
    <row r="28" spans="1:30" ht="150.75" customHeight="1" x14ac:dyDescent="0.25">
      <c r="A28" s="78"/>
      <c r="B28" s="81"/>
      <c r="C28" s="41"/>
      <c r="D28" s="41"/>
      <c r="E28" s="84"/>
      <c r="F28" s="84"/>
      <c r="G28" s="26" t="str">
        <f>VLOOKUP(H28,PELIGROS!A$1:G$445,2,0)</f>
        <v>SISMOS, INCENDIOS, INUNDACIONES, TERREMOTOS, VENDAVALES, DERRUMBE</v>
      </c>
      <c r="H28" s="26" t="s">
        <v>55</v>
      </c>
      <c r="I28" s="26" t="s">
        <v>1214</v>
      </c>
      <c r="J28" s="26" t="str">
        <f>VLOOKUP(H28,PELIGROS!A$2:G$445,3,0)</f>
        <v>SISMOS, INCENDIOS, INUNDACIONES, TERREMOTOS, VENDAVALES</v>
      </c>
      <c r="K28" s="27" t="s">
        <v>1193</v>
      </c>
      <c r="L28" s="26" t="str">
        <f>VLOOKUP(H28,PELIGROS!A$2:G$445,4,0)</f>
        <v>Inspecciones planeadas e inspecciones no planeadas, procedimientos de programas de seguridad y salud en el trabajo</v>
      </c>
      <c r="M28" s="26" t="str">
        <f>VLOOKUP(H28,PELIGROS!A$2:G$445,5,0)</f>
        <v>BRIGADAS DE EMERGENCIAS</v>
      </c>
      <c r="N28" s="27">
        <v>2</v>
      </c>
      <c r="O28" s="28">
        <v>1</v>
      </c>
      <c r="P28" s="28">
        <v>100</v>
      </c>
      <c r="Q28" s="28">
        <f t="shared" si="0"/>
        <v>2</v>
      </c>
      <c r="R28" s="28">
        <f t="shared" si="1"/>
        <v>200</v>
      </c>
      <c r="S28" s="26" t="str">
        <f t="shared" si="2"/>
        <v>B-2</v>
      </c>
      <c r="T28" s="29" t="str">
        <f t="shared" si="3"/>
        <v>II</v>
      </c>
      <c r="U28" s="29" t="str">
        <f t="shared" si="4"/>
        <v>No Aceptable o Aceptable Con Control Especifico</v>
      </c>
      <c r="V28" s="41"/>
      <c r="W28" s="26" t="str">
        <f>VLOOKUP(H28,PELIGROS!A$2:G$445,6,0)</f>
        <v>MUERTE</v>
      </c>
      <c r="X28" s="27" t="s">
        <v>29</v>
      </c>
      <c r="Y28" s="27" t="s">
        <v>29</v>
      </c>
      <c r="Z28" s="27" t="s">
        <v>29</v>
      </c>
      <c r="AA28" s="26" t="s">
        <v>1200</v>
      </c>
      <c r="AB28" s="26" t="str">
        <f>VLOOKUP(H28,PELIGROS!A$2:G$445,7,0)</f>
        <v>ENTRENAMIENTO DE LA BRIGADA; DIVULGACIÓN DE PLAN DE EMERGENCIA</v>
      </c>
      <c r="AC28" s="27" t="s">
        <v>1201</v>
      </c>
      <c r="AD28" s="44"/>
    </row>
    <row r="29" spans="1:30" ht="150.75" customHeight="1" thickBot="1" x14ac:dyDescent="0.3">
      <c r="A29" s="79"/>
      <c r="B29" s="82"/>
      <c r="C29" s="42"/>
      <c r="D29" s="42"/>
      <c r="E29" s="85"/>
      <c r="F29" s="85"/>
      <c r="G29" s="30" t="str">
        <f>VLOOKUP(H29,PELIGROS!A$1:G$445,2,0)</f>
        <v>SISMOS, INCENDIOS, INUNDACIONES, TERREMOTOS, VENDAVALES, DERRUMBE</v>
      </c>
      <c r="H29" s="30" t="s">
        <v>601</v>
      </c>
      <c r="I29" s="30" t="s">
        <v>1214</v>
      </c>
      <c r="J29" s="30" t="str">
        <f>VLOOKUP(H29,PELIGROS!A$2:G$445,3,0)</f>
        <v>SISMOS, INCENDIOS, INUNDACIONES, TERREMOTOS, VENDAVALES</v>
      </c>
      <c r="K29" s="31" t="s">
        <v>1193</v>
      </c>
      <c r="L29" s="30" t="str">
        <f>VLOOKUP(H29,PELIGROS!A$2:G$445,4,0)</f>
        <v>Inspecciones planeadas e inspecciones no planeadas, procedimientos de programas de seguridad y salud en el trabajo</v>
      </c>
      <c r="M29" s="30" t="str">
        <f>VLOOKUP(H29,PELIGROS!A$2:G$445,5,0)</f>
        <v>BRIGADAS DE EMERGENCIAS</v>
      </c>
      <c r="N29" s="31">
        <v>2</v>
      </c>
      <c r="O29" s="32">
        <v>1</v>
      </c>
      <c r="P29" s="32">
        <v>100</v>
      </c>
      <c r="Q29" s="32">
        <f t="shared" si="0"/>
        <v>2</v>
      </c>
      <c r="R29" s="32">
        <f t="shared" si="1"/>
        <v>200</v>
      </c>
      <c r="S29" s="30" t="str">
        <f t="shared" si="2"/>
        <v>B-2</v>
      </c>
      <c r="T29" s="33" t="str">
        <f t="shared" si="3"/>
        <v>II</v>
      </c>
      <c r="U29" s="33" t="str">
        <f t="shared" si="4"/>
        <v>No Aceptable o Aceptable Con Control Especifico</v>
      </c>
      <c r="V29" s="42"/>
      <c r="W29" s="30" t="str">
        <f>VLOOKUP(H29,PELIGROS!A$2:G$445,6,0)</f>
        <v>MUERTE</v>
      </c>
      <c r="X29" s="31" t="s">
        <v>29</v>
      </c>
      <c r="Y29" s="31" t="s">
        <v>29</v>
      </c>
      <c r="Z29" s="31" t="s">
        <v>29</v>
      </c>
      <c r="AA29" s="31" t="s">
        <v>29</v>
      </c>
      <c r="AB29" s="30" t="str">
        <f>VLOOKUP(H29,PELIGROS!A$2:G$445,7,0)</f>
        <v>ENTRENAMIENTO DE LA BRIGADA; DIVULGACIÓN DE PLAN DE EMERGENCIA</v>
      </c>
      <c r="AC29" s="31" t="s">
        <v>29</v>
      </c>
      <c r="AD29" s="45"/>
    </row>
    <row r="31" spans="1:30" ht="13.5" thickBot="1" x14ac:dyDescent="0.3"/>
    <row r="32" spans="1:30" ht="15.75" customHeight="1" thickBot="1" x14ac:dyDescent="0.3">
      <c r="A32" s="70" t="s">
        <v>1074</v>
      </c>
      <c r="B32" s="70"/>
      <c r="C32" s="70"/>
      <c r="D32" s="70"/>
      <c r="E32" s="70"/>
      <c r="F32" s="70"/>
      <c r="G32" s="70"/>
    </row>
    <row r="33" spans="1:7" ht="15.75" customHeight="1" x14ac:dyDescent="0.25">
      <c r="A33" s="62" t="s">
        <v>1075</v>
      </c>
      <c r="B33" s="63"/>
      <c r="C33" s="63"/>
      <c r="D33" s="71" t="s">
        <v>1076</v>
      </c>
      <c r="E33" s="71"/>
      <c r="F33" s="71"/>
      <c r="G33" s="72"/>
    </row>
    <row r="34" spans="1:7" ht="15.75" customHeight="1" x14ac:dyDescent="0.25">
      <c r="A34" s="60" t="s">
        <v>1221</v>
      </c>
      <c r="B34" s="61"/>
      <c r="C34" s="61"/>
      <c r="D34" s="73" t="s">
        <v>1220</v>
      </c>
      <c r="E34" s="73"/>
      <c r="F34" s="73"/>
      <c r="G34" s="74"/>
    </row>
    <row r="35" spans="1:7" ht="15.75" customHeight="1" thickBot="1" x14ac:dyDescent="0.3">
      <c r="A35" s="95"/>
      <c r="B35" s="75"/>
      <c r="C35" s="75"/>
      <c r="D35" s="75"/>
      <c r="E35" s="75"/>
      <c r="F35" s="75"/>
      <c r="G35" s="76"/>
    </row>
  </sheetData>
  <mergeCells count="30">
    <mergeCell ref="C3:G3"/>
    <mergeCell ref="C4:G4"/>
    <mergeCell ref="C2:G2"/>
    <mergeCell ref="A35:C35"/>
    <mergeCell ref="D35:G35"/>
    <mergeCell ref="A11:A29"/>
    <mergeCell ref="B11:B29"/>
    <mergeCell ref="C11:C29"/>
    <mergeCell ref="D11:D29"/>
    <mergeCell ref="E11:E29"/>
    <mergeCell ref="F11:F29"/>
    <mergeCell ref="A34:C34"/>
    <mergeCell ref="A33:C33"/>
    <mergeCell ref="A8:A10"/>
    <mergeCell ref="B8:B10"/>
    <mergeCell ref="A32:G32"/>
    <mergeCell ref="D33:G33"/>
    <mergeCell ref="D34:G34"/>
    <mergeCell ref="E5:G5"/>
    <mergeCell ref="C8:F9"/>
    <mergeCell ref="J8:J10"/>
    <mergeCell ref="K8:M9"/>
    <mergeCell ref="U8:U9"/>
    <mergeCell ref="V11:V29"/>
    <mergeCell ref="AD11:AD29"/>
    <mergeCell ref="G8:I9"/>
    <mergeCell ref="H10:I10"/>
    <mergeCell ref="X8:AD9"/>
    <mergeCell ref="N8:T9"/>
    <mergeCell ref="V8:W9"/>
  </mergeCells>
  <conditionalFormatting sqref="P11:P29">
    <cfRule type="cellIs" priority="31" stopIfTrue="1" operator="equal">
      <formula>"10, 25, 50, 100"</formula>
    </cfRule>
  </conditionalFormatting>
  <conditionalFormatting sqref="U1:U10 U30: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30:T1048576">
    <cfRule type="cellIs" dxfId="8" priority="26" operator="equal">
      <formula>"II"</formula>
    </cfRule>
  </conditionalFormatting>
  <conditionalFormatting sqref="T11:T29">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9">
    <cfRule type="cellIs" dxfId="3" priority="4" stopIfTrue="1" operator="equal">
      <formula>"No Aceptable"</formula>
    </cfRule>
    <cfRule type="cellIs" dxfId="2" priority="5" stopIfTrue="1" operator="equal">
      <formula>"Aceptable"</formula>
    </cfRule>
  </conditionalFormatting>
  <conditionalFormatting sqref="U11:U29">
    <cfRule type="cellIs" dxfId="1" priority="2" stopIfTrue="1" operator="equal">
      <formula>"No Aceptable o Aceptable Con Control Especifico"</formula>
    </cfRule>
  </conditionalFormatting>
  <conditionalFormatting sqref="U11:U29">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9">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H11:H29</xm:sqref>
        </x14:dataValidation>
        <x14:dataValidation type="list" allowBlank="1" showInputMessage="1" showErrorMessage="1">
          <x14:formula1>
            <xm:f>FUNCIONES!$A$2:$A$82</xm:f>
          </x14:formula1>
          <xm:sqref>E11:E29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75"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ht="30"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ht="30" x14ac:dyDescent="0.25">
      <c r="A384" s="16" t="s">
        <v>913</v>
      </c>
      <c r="B384" s="16" t="s">
        <v>474</v>
      </c>
      <c r="C384" s="16" t="s">
        <v>476</v>
      </c>
      <c r="D384" s="16" t="s">
        <v>115</v>
      </c>
      <c r="E384" s="16" t="s">
        <v>115</v>
      </c>
      <c r="F384" s="16" t="s">
        <v>476</v>
      </c>
      <c r="G384" s="16" t="s">
        <v>115</v>
      </c>
    </row>
    <row r="385" spans="1:7" ht="30"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ht="30"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2019-06-21T18:27:18Z</dcterms:modified>
</cp:coreProperties>
</file>